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Факт\Тепло\Тепло на сайт\"/>
    </mc:Choice>
  </mc:AlternateContent>
  <xr:revisionPtr revIDLastSave="0" documentId="13_ncr:1_{508D23EF-A1AF-4D28-819D-4944C6B27680}" xr6:coauthVersionLast="47" xr6:coauthVersionMax="47" xr10:uidLastSave="{00000000-0000-0000-0000-000000000000}"/>
  <bookViews>
    <workbookView xWindow="-120" yWindow="-120" windowWidth="29040" windowHeight="15720" xr2:uid="{00000000-000D-0000-FFFF-FFFF00000000}"/>
  </bookViews>
  <sheets>
    <sheet name="Лист2" sheetId="2" r:id="rId1"/>
  </sheets>
  <externalReferences>
    <externalReference r:id="rId2"/>
  </externalReferences>
  <definedNames>
    <definedName name="B_FHD_FLAG_INDEX_1">Лист2!$H$78:$L$78</definedName>
    <definedName name="B_FHD_FLAG_INDEX_2">Лист2!$H$80:$L$80</definedName>
    <definedName name="DIFFERENTIATION_ID_DIFF">[1]Дифференциация!$O$12:$O$20</definedName>
    <definedName name="DIFFERENTIATION_UNMERGE_AREA">[1]Дифференциация!$Q$12:$Q$20</definedName>
    <definedName name="DIFFERENTIATION_UNMERGE_SYSTEM">[1]Дифференциация!$R$12:$R$20</definedName>
    <definedName name="DIFFERENTIATION_UNMERGE_VD">[1]Дифференциация!$P$12:$P$20</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kind_of_fuels">[1]TEHSHEET!$BB$2:$BB$29</definedName>
    <definedName name="kind_of_purchase_method">[1]TEHSHEET!$K$11:$K$13</definedName>
    <definedName name="kind_of_volume_te_unit">[1]TEHSHEET!$J$15:$J$16</definedName>
    <definedName name="org">[1]Титульный!$F$31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12" i="2" l="1"/>
  <c r="L211" i="2"/>
  <c r="L210" i="2"/>
  <c r="L209" i="2"/>
  <c r="L208" i="2"/>
  <c r="L184" i="2"/>
  <c r="L158" i="2"/>
  <c r="L155" i="2"/>
  <c r="L154" i="2"/>
  <c r="L153" i="2"/>
  <c r="L152" i="2"/>
  <c r="L151" i="2"/>
  <c r="L150" i="2"/>
  <c r="L149" i="2"/>
  <c r="L148" i="2"/>
  <c r="L147" i="2"/>
  <c r="L146" i="2"/>
  <c r="L145" i="2"/>
  <c r="L144" i="2"/>
  <c r="L143" i="2"/>
  <c r="L142" i="2"/>
  <c r="L141" i="2"/>
  <c r="L140"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M81" i="2"/>
  <c r="L81" i="2"/>
  <c r="M80" i="2"/>
  <c r="L80" i="2"/>
  <c r="N80" i="2" s="1"/>
  <c r="L79" i="2"/>
  <c r="M79" i="2"/>
  <c r="N78" i="2"/>
  <c r="M78" i="2"/>
  <c r="L78" i="2"/>
  <c r="L77" i="2"/>
  <c r="M77" i="2"/>
  <c r="L76" i="2"/>
  <c r="M76" i="2"/>
  <c r="L75" i="2"/>
  <c r="M75" i="2"/>
  <c r="L74" i="2"/>
  <c r="M74" i="2"/>
  <c r="M73" i="2"/>
  <c r="L73" i="2"/>
  <c r="L72" i="2"/>
  <c r="M72" i="2"/>
  <c r="M71" i="2"/>
  <c r="L71" i="2"/>
  <c r="L70" i="2"/>
  <c r="M70" i="2"/>
  <c r="L69" i="2"/>
  <c r="M69" i="2"/>
  <c r="M68" i="2"/>
  <c r="L68" i="2"/>
  <c r="L67" i="2"/>
  <c r="M67" i="2"/>
  <c r="M66" i="2"/>
  <c r="L66" i="2"/>
  <c r="L65" i="2"/>
  <c r="M65" i="2"/>
  <c r="M64" i="2"/>
  <c r="L64" i="2"/>
  <c r="L63" i="2"/>
  <c r="M63" i="2"/>
  <c r="M62" i="2"/>
  <c r="L62" i="2"/>
  <c r="L61" i="2"/>
  <c r="M61" i="2"/>
  <c r="M60" i="2"/>
  <c r="L60" i="2"/>
  <c r="M59" i="2"/>
  <c r="L59" i="2"/>
  <c r="M58" i="2"/>
  <c r="L58" i="2"/>
  <c r="M57" i="2"/>
  <c r="L57" i="2"/>
  <c r="M56" i="2"/>
  <c r="L56" i="2"/>
  <c r="M55" i="2"/>
  <c r="L55" i="2"/>
  <c r="M54" i="2"/>
  <c r="L54" i="2"/>
  <c r="M53" i="2"/>
  <c r="L53" i="2"/>
  <c r="M52" i="2"/>
  <c r="B50" i="2"/>
  <c r="B47" i="2"/>
  <c r="B46" i="2"/>
  <c r="B44" i="2"/>
  <c r="B42" i="2"/>
  <c r="M39" i="2"/>
  <c r="M38" i="2"/>
  <c r="M37" i="2"/>
  <c r="M36" i="2"/>
  <c r="M35" i="2"/>
  <c r="M34" i="2"/>
  <c r="L33" i="2"/>
  <c r="B48" i="2"/>
  <c r="L32" i="2"/>
  <c r="M32" i="2"/>
  <c r="L31" i="2"/>
  <c r="L30" i="2"/>
  <c r="E7" i="2"/>
  <c r="E6" i="2"/>
  <c r="E5" i="2"/>
  <c r="E4" i="2"/>
  <c r="K3" i="2"/>
  <c r="J3" i="2"/>
  <c r="I3" i="2"/>
  <c r="H3" i="2"/>
  <c r="E2" i="2"/>
  <c r="B49" i="2" l="1"/>
  <c r="M33" i="2"/>
  <c r="B40" i="2"/>
  <c r="M82" i="2"/>
  <c r="B34" i="2"/>
  <c r="B43" i="2"/>
  <c r="B45" i="2"/>
  <c r="B51" i="2"/>
  <c r="B41" i="2"/>
  <c r="J218" i="2" l="1"/>
  <c r="H218" i="2"/>
  <c r="K218" i="2" l="1"/>
  <c r="I218" i="2"/>
</calcChain>
</file>

<file path=xl/sharedStrings.xml><?xml version="1.0" encoding="utf-8"?>
<sst xmlns="http://schemas.openxmlformats.org/spreadsheetml/2006/main" count="764" uniqueCount="307">
  <si>
    <t>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t>
  </si>
  <si>
    <t>СГ МУП "Городские тепловые сети"</t>
  </si>
  <si>
    <t>diff_1</t>
  </si>
  <si>
    <t>diff_5</t>
  </si>
  <si>
    <t>diff_51</t>
  </si>
  <si>
    <t>Вид деятельности</t>
  </si>
  <si>
    <t>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t>
  </si>
  <si>
    <t>Подключение (технологическое присоединение) к системе теплоснабжения</t>
  </si>
  <si>
    <t>Территория оказания услуг</t>
  </si>
  <si>
    <t>без дифференциации</t>
  </si>
  <si>
    <t>Централизованная система</t>
  </si>
  <si>
    <t>на территории города Сургута</t>
  </si>
  <si>
    <t>на территории пр. Набережный 17, 17/1, 17/2</t>
  </si>
  <si>
    <t>Параметры формы</t>
  </si>
  <si>
    <t>№ п/п</t>
  </si>
  <si>
    <t>Наименование параметра</t>
  </si>
  <si>
    <t>Единица измерения</t>
  </si>
  <si>
    <t>Информация</t>
  </si>
  <si>
    <t>Выручка от регулируемого вида деятельности с распределением по видам деятельности</t>
  </si>
  <si>
    <t>тыс. руб.</t>
  </si>
  <si>
    <t>Себестоимость производимых товаров (оказываемых услуг) по регулируемому виду деятельности, включая:</t>
  </si>
  <si>
    <t>p</t>
  </si>
  <si>
    <t>Расходы на приобретаемую тепловую энергию (мощность), теплоноситель</t>
  </si>
  <si>
    <t>Расходы на топливо с указанием по каждому виду топлива стоимости (за единицу объема), объема и способа его приобретения, стоимости его доставки</t>
  </si>
  <si>
    <t>×</t>
  </si>
  <si>
    <t>газ природный по нерегулируемой цене</t>
  </si>
  <si>
    <t>х</t>
  </si>
  <si>
    <t>2.2.1.1</t>
  </si>
  <si>
    <t>объём</t>
  </si>
  <si>
    <t>тыс м3</t>
  </si>
  <si>
    <t>2.2.1.2</t>
  </si>
  <si>
    <t>стоимость за единицу объёма</t>
  </si>
  <si>
    <t>2.2.1.3</t>
  </si>
  <si>
    <t>стоимость доставки</t>
  </si>
  <si>
    <t>2.2.1.4</t>
  </si>
  <si>
    <t>способ приобретения</t>
  </si>
  <si>
    <t>Торги/аукционы</t>
  </si>
  <si>
    <t>электроэнергия (СН1)</t>
  </si>
  <si>
    <t>2.2.2.1</t>
  </si>
  <si>
    <t>тыс кВт.ч</t>
  </si>
  <si>
    <t>2.2.2.2</t>
  </si>
  <si>
    <t>2.2.2.3</t>
  </si>
  <si>
    <t>2.2.2.4</t>
  </si>
  <si>
    <t>Добавить вид топлива</t>
  </si>
  <si>
    <t>Расходы на приобретаемую электрическую энергию (мощность), используемую в технологическом процессе</t>
  </si>
  <si>
    <t>Средневзвешенная стоимость 1 кВт.ч (с учетом мощности)</t>
  </si>
  <si>
    <t>руб.</t>
  </si>
  <si>
    <t>Объём приобретения электрической энергии</t>
  </si>
  <si>
    <t>тыс. кВт·ч</t>
  </si>
  <si>
    <t>Расходы на приобретение холодной воды, используемой в технологическом процессе</t>
  </si>
  <si>
    <t>Расходы на  химические реагенты, используемые в технологическом процессе</t>
  </si>
  <si>
    <t>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t>
  </si>
  <si>
    <t>Расходы на оплату труда основного производственного персонала</t>
  </si>
  <si>
    <t>Страховые взносы на обязательное социальное страхование, выплачиваемые из фонда оплаты труда основного производственного персонала</t>
  </si>
  <si>
    <t>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t>
  </si>
  <si>
    <t>Расходы на оплату труда административно-управленческого персонала</t>
  </si>
  <si>
    <t>Страховые взносы на обязательное социальное страхование, выплачиваемые из фонда оплаты труда административно-управленческого персонала</t>
  </si>
  <si>
    <t>Расходы на амортизацию основных средств и нематериальных активов</t>
  </si>
  <si>
    <t>Расходы на амортизацию основных средств</t>
  </si>
  <si>
    <t>Расходы на амортизацию нематериальных активов</t>
  </si>
  <si>
    <t>Расходы на аренду имущества, используемого для осуществления регулируемого вида деятельности</t>
  </si>
  <si>
    <t>Общепроизводственные расходы, в том числе:</t>
  </si>
  <si>
    <t>Расходы на текущий ремонт</t>
  </si>
  <si>
    <t>Расходы на капитальный ремонт</t>
  </si>
  <si>
    <t>Общехозяйственные расходы, в том числе:</t>
  </si>
  <si>
    <t>Расходы на капитальный и текущий ремонт основных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</si>
  <si>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</si>
  <si>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</si>
  <si>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</si>
  <si>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Прочие расходы, которые подлежат отнесению на регулируемые виды деятельности в соответствии с законодательством Российской Федерации</t>
  </si>
  <si>
    <t>2.13.0</t>
  </si>
  <si>
    <t>2.13.1</t>
  </si>
  <si>
    <t>Вспомогательное производство</t>
  </si>
  <si>
    <t>Указываются прочие расходы, которые подлежат отнесению на регулируемые виды деятельности в соответствии с законодательством.</t>
  </si>
  <si>
    <t>2.13.2</t>
  </si>
  <si>
    <t>Прочие производственные расходы</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</si>
  <si>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</si>
  <si>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</si>
  <si>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</si>
  <si>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Размер расходования чистой прибыли на финансирование мероприятий, предусмотренных инвестиционной программой регулируемой организации</t>
  </si>
  <si>
    <t>Изменение стоимости основных фондов, в том числе:</t>
  </si>
  <si>
    <t>Изменение стоимости основных фондов за счет:</t>
  </si>
  <si>
    <t>Изменения стоимости основных фондов за счет их ввода в эксплуатацию</t>
  </si>
  <si>
    <t>Изменения стоимости основных фондов за счет их вывода в эксплуатацию</t>
  </si>
  <si>
    <t>Изменение стоимости основных фондов за счет их переоценки</t>
  </si>
  <si>
    <t>Годовая бухгалтерская (финансовая) отчетность, включая бухгалтерский баланс и приложения к нему</t>
  </si>
  <si>
    <t>https://portal.eias.ru/Portal/DownloadPage.aspx?type=12&amp;guid=884dbbee-9838-4baf-a6aa-4f4b936ffe27</t>
  </si>
  <si>
    <t>Установленная тепловая мощность объектов основных фондов, используемых для теплоснабжения, в том числе по каждому источнику тепловой энергии</t>
  </si>
  <si>
    <t>Гкал/ч</t>
  </si>
  <si>
    <t>7.0</t>
  </si>
  <si>
    <t>Котельная №1</t>
  </si>
  <si>
    <t>Указывается установленная тепловая мощность для источника тепловой энергии.</t>
  </si>
  <si>
    <t>Котельная №2</t>
  </si>
  <si>
    <t>Котельная №3</t>
  </si>
  <si>
    <t>Котельная №5</t>
  </si>
  <si>
    <t>Котельная №6</t>
  </si>
  <si>
    <t>Котельная №7</t>
  </si>
  <si>
    <t>Котельная №9</t>
  </si>
  <si>
    <t>Котельная №13</t>
  </si>
  <si>
    <t>Котельная №14</t>
  </si>
  <si>
    <t>Котельная №21</t>
  </si>
  <si>
    <t>Котельная №22</t>
  </si>
  <si>
    <t>Котельная №23</t>
  </si>
  <si>
    <t>Котельная №24</t>
  </si>
  <si>
    <t>Котельная ПКТС</t>
  </si>
  <si>
    <t>Котельная №25</t>
  </si>
  <si>
    <t>Котельная №26</t>
  </si>
  <si>
    <t>Котельная №27</t>
  </si>
  <si>
    <t>Котельная №28</t>
  </si>
  <si>
    <t>Котельная №29</t>
  </si>
  <si>
    <t>Котельная №30</t>
  </si>
  <si>
    <t>Котельная №32</t>
  </si>
  <si>
    <t>Котельная №33</t>
  </si>
  <si>
    <t>Котельная №34</t>
  </si>
  <si>
    <t>Котельная №35</t>
  </si>
  <si>
    <t>Добавить источник тепловой энергии</t>
  </si>
  <si>
    <t>В случае наличия нескольких источников тепловой энергии установленная тепловая мощность по каждому из них указывается в отдельных строках.</t>
  </si>
  <si>
    <t>Тепловая нагрузка по договорам, заключенным в рамках осуществления регулируемых видов деятельности</t>
  </si>
  <si>
    <t>Объем вырабатываемой регулируемой организацией тепловой энергии в рамках осуществления регулируемых видов деятельности</t>
  </si>
  <si>
    <t>тыс. Гкал</t>
  </si>
  <si>
    <t>Объем приобретаемой регулируемой организацией тепловой энергии в рамках осуществления регулируемых видов деятельности</t>
  </si>
  <si>
    <t>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t>
  </si>
  <si>
    <t>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t>
  </si>
  <si>
    <t>Расчётным путём</t>
  </si>
  <si>
    <t>По нормативам потребления коммунальных услуг и нормативам потребления коммунальных ресурсов</t>
  </si>
  <si>
    <t>Нормативы технологических потерь при передаче тепловой энергии, теплоносителя по тепловым сетям, утвержденные уполномоченным органом</t>
  </si>
  <si>
    <t>тыс. Гкал/год</t>
  </si>
  <si>
    <t>Фактический объем потерь при передаче тепловой энергии</t>
  </si>
  <si>
    <t>Среднесписочная численность основного производственного персонала</t>
  </si>
  <si>
    <t>человек</t>
  </si>
  <si>
    <t>Среднесписочная численность административно-управленческого персонала</t>
  </si>
  <si>
    <t>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t>
  </si>
  <si>
    <t>кг у. т./Гкал</t>
  </si>
  <si>
    <t>15.0</t>
  </si>
  <si>
    <t>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t>
  </si>
  <si>
    <t>15.13</t>
  </si>
  <si>
    <t>15.14</t>
  </si>
  <si>
    <t>15.15</t>
  </si>
  <si>
    <t>15.16</t>
  </si>
  <si>
    <t>15.17</t>
  </si>
  <si>
    <t>15.18</t>
  </si>
  <si>
    <t>15.19</t>
  </si>
  <si>
    <t>15.20</t>
  </si>
  <si>
    <t>15.21</t>
  </si>
  <si>
    <t>15.22</t>
  </si>
  <si>
    <t>15.23</t>
  </si>
  <si>
    <t>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t>
  </si>
  <si>
    <t>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t>
  </si>
  <si>
    <t>кг усл. топл./Гкал</t>
  </si>
  <si>
    <t>16.0</t>
  </si>
  <si>
    <t>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t>
  </si>
  <si>
    <t>16.13</t>
  </si>
  <si>
    <t>16.14</t>
  </si>
  <si>
    <t>16.15</t>
  </si>
  <si>
    <t>16.16</t>
  </si>
  <si>
    <t>Котельная №26,27</t>
  </si>
  <si>
    <t>16.17</t>
  </si>
  <si>
    <t>16.18</t>
  </si>
  <si>
    <t>16.19</t>
  </si>
  <si>
    <t>16.20</t>
  </si>
  <si>
    <t>Котельная №32,33</t>
  </si>
  <si>
    <t>16.21</t>
  </si>
  <si>
    <t>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</si>
  <si>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</si>
  <si>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тыс. кВт.ч/Гкал</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</si>
  <si>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</si>
  <si>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куб.м/Гкал</t>
  </si>
  <si>
    <t>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t>
  </si>
  <si>
    <t>https://portal.eias.ru/Portal/DownloadPage.aspx?type=12&amp;guid=6385edec-38dc-4517-bd44-54d191625426</t>
  </si>
  <si>
    <t>Информация о показателях физического износа объектов теплоснабжения</t>
  </si>
  <si>
    <t>Информация о показателях энергетической эффективности объектов теплоснабжения</t>
  </si>
  <si>
    <t>Flag_Row_Size</t>
  </si>
  <si>
    <t>vt</t>
  </si>
  <si>
    <t>В колонке «Наименование параметра» указывается вид приобретаемого топлива._x000D_
Если приобретается несколько видов топлива, то информация по каждому из них указывается отдельно.</t>
  </si>
  <si>
    <t>общая стоимость</t>
  </si>
  <si>
    <t>В колонке «Единица измерения» указываются единицы измерения объема приобретаемого топлива._x000D_
В колонке «Информация» указывается величина объема приобретаемого топлива.</t>
  </si>
  <si>
    <t>%</t>
  </si>
  <si>
    <t>Указывается показатель использования по производственному объекту как процент объем перекачки по отношению к пиковому дню отчетного года.</t>
  </si>
  <si>
    <t/>
  </si>
  <si>
    <t>HEAT_P1</t>
  </si>
  <si>
    <t>HOTVSNA_P1</t>
  </si>
  <si>
    <t>HEAT_P6</t>
  </si>
  <si>
    <t>NOT_HOTVSNA</t>
  </si>
  <si>
    <t>NOT_HEAT_P1</t>
  </si>
  <si>
    <t>HEAT_P2</t>
  </si>
  <si>
    <t>NOT_HEAT_P2</t>
  </si>
  <si>
    <t>hyp</t>
  </si>
  <si>
    <t>COLDVSNA_P1</t>
  </si>
  <si>
    <t>тыс. куб. м</t>
  </si>
  <si>
    <t>HOTVSNA_P2</t>
  </si>
  <si>
    <t>VOTV_P1</t>
  </si>
  <si>
    <t>HEAT_P3</t>
  </si>
  <si>
    <t>HEAT_P4</t>
  </si>
  <si>
    <t>VSNA</t>
  </si>
  <si>
    <t>тыс. кВт·ч на тыс. куб. м</t>
  </si>
  <si>
    <t>COLDVSNA_P2</t>
  </si>
  <si>
    <t>Добавить производственный объект</t>
  </si>
  <si>
    <t>В случае наличия нескольких производственных объектов информация по каждому из них указывается в отдельной строке.</t>
  </si>
  <si>
    <t>HEAT_P5</t>
  </si>
  <si>
    <t>Flag_Col_Size</t>
  </si>
  <si>
    <t>2.1</t>
  </si>
  <si>
    <t>2.2</t>
  </si>
  <si>
    <t>2.2.1</t>
  </si>
  <si>
    <t>2.2.2</t>
  </si>
  <si>
    <t>2.3</t>
  </si>
  <si>
    <t>2.3.1</t>
  </si>
  <si>
    <t>2.3.2</t>
  </si>
  <si>
    <t>2.4</t>
  </si>
  <si>
    <t>2.5</t>
  </si>
  <si>
    <t>2.6</t>
  </si>
  <si>
    <t>2.6.1</t>
  </si>
  <si>
    <t>2.6.2</t>
  </si>
  <si>
    <t>2.7</t>
  </si>
  <si>
    <t>2.7.1</t>
  </si>
  <si>
    <t>2.7.2</t>
  </si>
  <si>
    <t>2.8</t>
  </si>
  <si>
    <t>2.8.1</t>
  </si>
  <si>
    <t>2.8.2</t>
  </si>
  <si>
    <t>2.9</t>
  </si>
  <si>
    <t>2.10</t>
  </si>
  <si>
    <t>2.10.1</t>
  </si>
  <si>
    <t>2.10.2</t>
  </si>
  <si>
    <t>2.11</t>
  </si>
  <si>
    <t>2.11.1</t>
  </si>
  <si>
    <t>2.11.2</t>
  </si>
  <si>
    <t>2.12</t>
  </si>
  <si>
    <t>2.12.1</t>
  </si>
  <si>
    <t>2.13</t>
  </si>
  <si>
    <t>3</t>
  </si>
  <si>
    <t>4</t>
  </si>
  <si>
    <t>4.1</t>
  </si>
  <si>
    <t>5</t>
  </si>
  <si>
    <t>5.1</t>
  </si>
  <si>
    <t>5.1.1</t>
  </si>
  <si>
    <t>5.1.2</t>
  </si>
  <si>
    <t>5.2</t>
  </si>
  <si>
    <t>6</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</si>
  <si>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</si>
  <si>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</si>
  <si>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</si>
  <si>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</si>
  <si>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</si>
  <si>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</si>
  <si>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</si>
  <si>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</si>
  <si>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</si>
  <si>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</si>
  <si>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</si>
  <si>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</si>
  <si>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</si>
  <si>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</si>
  <si>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</si>
  <si>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</si>
  <si>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</si>
  <si>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</si>
  <si>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</si>
  <si>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</si>
  <si>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</si>
  <si>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</si>
  <si>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</si>
  <si>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</si>
  <si>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</si>
  <si>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8</t>
  </si>
  <si>
    <t>9</t>
  </si>
  <si>
    <t>9.1</t>
  </si>
  <si>
    <t>10</t>
  </si>
  <si>
    <t>10.1</t>
  </si>
  <si>
    <t xml:space="preserve">По приборам учёта </t>
  </si>
  <si>
    <t>10.1.1</t>
  </si>
  <si>
    <t>10.2</t>
  </si>
  <si>
    <t>10.3</t>
  </si>
  <si>
    <t>11</t>
  </si>
  <si>
    <t>12</t>
  </si>
  <si>
    <t>13</t>
  </si>
  <si>
    <t>14</t>
  </si>
  <si>
    <t>.0</t>
  </si>
  <si>
    <t>15</t>
  </si>
  <si>
    <t>15.1</t>
  </si>
  <si>
    <t>15.2</t>
  </si>
  <si>
    <t>15.3</t>
  </si>
  <si>
    <t>15.4</t>
  </si>
  <si>
    <t>15.5</t>
  </si>
  <si>
    <t>15.6</t>
  </si>
  <si>
    <t>15.7</t>
  </si>
  <si>
    <t>15.8</t>
  </si>
  <si>
    <t>15.9</t>
  </si>
  <si>
    <t>15.10</t>
  </si>
  <si>
    <t>15.11</t>
  </si>
  <si>
    <t>15.12</t>
  </si>
  <si>
    <t>16</t>
  </si>
  <si>
    <t>16.1</t>
  </si>
  <si>
    <t>16.2</t>
  </si>
  <si>
    <t>16.3</t>
  </si>
  <si>
    <t>16.4</t>
  </si>
  <si>
    <t>16.5</t>
  </si>
  <si>
    <t>16.6</t>
  </si>
  <si>
    <t>16.7</t>
  </si>
  <si>
    <t>16.8</t>
  </si>
  <si>
    <t>16.9</t>
  </si>
  <si>
    <t>16.10</t>
  </si>
  <si>
    <t>16.11</t>
  </si>
  <si>
    <t>16.12</t>
  </si>
  <si>
    <t>17</t>
  </si>
  <si>
    <t>18</t>
  </si>
  <si>
    <t>19</t>
  </si>
  <si>
    <t>19.1</t>
  </si>
  <si>
    <t>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</si>
</sst>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000"/>
  </numFmts>
  <fonts count="19">
    <font>
      <sz val="11"/>
      <color theme="1"/>
      <name val="Calibri"/>
      <family val="2"/>
      <scheme val="minor"/>
    </font>
    <font>
      <sz val="9"/>
      <name val="Tahoma"/>
    </font>
    <font>
      <sz val="9"/>
      <color rgb="FFFFFFFF"/>
      <name val="Tahoma"/>
    </font>
    <font>
      <sz val="1"/>
      <color rgb="FFFFFFFF"/>
      <name val="Tahoma"/>
    </font>
    <font>
      <sz val="9"/>
      <color rgb="FFFF0000"/>
      <name val="Tahoma"/>
    </font>
    <font>
      <sz val="10"/>
      <name val="Tahoma"/>
    </font>
    <font>
      <sz val="1"/>
      <name val="Tahoma"/>
    </font>
    <font>
      <sz val="1"/>
      <color rgb="FFFF0000"/>
      <name val="Tahoma"/>
    </font>
    <font>
      <sz val="9"/>
      <color rgb="FFBCBCBC"/>
      <name val="Tahoma"/>
    </font>
    <font>
      <sz val="11"/>
      <color rgb="FFBCBCBC"/>
      <name val="Wingdings 2"/>
    </font>
    <font>
      <sz val="9"/>
      <color rgb="FF000080"/>
      <name val="Tahoma"/>
    </font>
    <font>
      <b/>
      <sz val="9"/>
      <name val="Tahoma"/>
    </font>
    <font>
      <u/>
      <sz val="9"/>
      <color rgb="FF333399"/>
      <name val="Tahoma"/>
    </font>
    <font>
      <sz val="7"/>
      <name val="Tahoma"/>
    </font>
    <font>
      <sz val="9"/>
      <color theme="0"/>
      <name val="Tahoma"/>
    </font>
    <font>
      <sz val="1"/>
      <color theme="0"/>
      <name val="Tahoma"/>
    </font>
    <font>
      <sz val="15"/>
      <color theme="0"/>
      <name val="Tahoma"/>
    </font>
    <font>
      <b/>
      <sz val="1"/>
      <color theme="0"/>
      <name val="Tahoma"/>
    </font>
    <font>
      <u/>
      <sz val="9"/>
      <color theme="10"/>
      <name val="Tahoma"/>
    </font>
  </fonts>
  <fills count="9">
    <fill>
      <patternFill patternType="none"/>
    </fill>
    <fill>
      <patternFill patternType="gray125"/>
    </fill>
    <fill>
      <patternFill patternType="lightDown">
        <fgColor rgb="FFC0C0C0"/>
      </patternFill>
    </fill>
    <fill>
      <patternFill patternType="solid">
        <fgColor rgb="FFE3FAFD"/>
      </patternFill>
    </fill>
    <fill>
      <patternFill patternType="solid">
        <fgColor rgb="FFFFFFC0"/>
      </patternFill>
    </fill>
    <fill>
      <patternFill patternType="solid">
        <fgColor rgb="FFFFFFFF"/>
      </patternFill>
    </fill>
    <fill>
      <patternFill patternType="solid">
        <fgColor rgb="FFD7EAD3"/>
      </patternFill>
    </fill>
    <fill>
      <patternFill patternType="solid">
        <fgColor theme="0" tint="-0.14999847407452621"/>
        <bgColor indexed="65"/>
      </patternFill>
    </fill>
    <fill>
      <patternFill patternType="solid">
        <fgColor rgb="FFB7E4FF"/>
      </patternFill>
    </fill>
  </fills>
  <borders count="14">
    <border>
      <left/>
      <right/>
      <top/>
      <bottom/>
      <diagonal/>
    </border>
    <border>
      <left/>
      <right/>
      <top style="thin">
        <color rgb="FFC0C0C0"/>
      </top>
      <bottom/>
      <diagonal/>
    </border>
    <border>
      <left/>
      <right/>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theme="0" tint="-0.249977111117893"/>
      </left>
      <right style="thin">
        <color rgb="FFC0C0C0"/>
      </right>
      <top style="thin">
        <color rgb="FFC0C0C0"/>
      </top>
      <bottom style="thin">
        <color rgb="FFC0C0C0"/>
      </bottom>
      <diagonal/>
    </border>
    <border>
      <left/>
      <right style="thin">
        <color rgb="FFC0C0C0"/>
      </right>
      <top style="thin">
        <color rgb="FFC0C0C0"/>
      </top>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top style="thin">
        <color rgb="FFC0C0C0"/>
      </top>
      <bottom/>
      <diagonal/>
    </border>
  </borders>
  <cellStyleXfs count="1">
    <xf numFmtId="0" fontId="0" fillId="0" borderId="0"/>
  </cellStyleXfs>
  <cellXfs count="123">
    <xf numFmtId="0" fontId="0" fillId="0" borderId="0" xfId="0"/>
    <xf numFmtId="49" fontId="13" fillId="0" borderId="0" xfId="0" applyNumberFormat="1" applyFont="1" applyAlignment="1">
      <alignment horizontal="center" vertical="center" wrapText="1"/>
    </xf>
    <xf numFmtId="0" fontId="14" fillId="0" borderId="0" xfId="0" applyFont="1" applyAlignment="1">
      <alignment vertical="center" wrapText="1"/>
    </xf>
    <xf numFmtId="0" fontId="15"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49" fontId="0" fillId="0" borderId="0" xfId="0" applyNumberFormat="1" applyAlignment="1">
      <alignment vertical="top"/>
    </xf>
    <xf numFmtId="0" fontId="1" fillId="0" borderId="0" xfId="0" applyFont="1" applyAlignment="1">
      <alignment horizontal="center" vertical="center" wrapText="1"/>
    </xf>
    <xf numFmtId="49" fontId="15"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0" borderId="8" xfId="0" applyFont="1" applyBorder="1" applyAlignment="1">
      <alignment horizontal="center" vertical="center" wrapText="1"/>
    </xf>
    <xf numFmtId="0" fontId="1" fillId="3" borderId="5" xfId="0" applyFont="1" applyFill="1" applyBorder="1" applyAlignment="1" applyProtection="1">
      <alignment horizontal="left" vertical="center" wrapText="1" indent="2"/>
      <protection locked="0"/>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16" fillId="0" borderId="0" xfId="0" applyFont="1" applyAlignment="1">
      <alignment vertical="center" wrapText="1"/>
    </xf>
    <xf numFmtId="0" fontId="15" fillId="0" borderId="8" xfId="0" applyFont="1" applyBorder="1" applyAlignment="1">
      <alignment horizontal="center" vertical="center" wrapText="1"/>
    </xf>
    <xf numFmtId="0" fontId="15" fillId="0" borderId="5" xfId="0" applyFont="1" applyBorder="1" applyAlignment="1">
      <alignment horizontal="left" vertical="center" wrapText="1" indent="2"/>
    </xf>
    <xf numFmtId="0" fontId="15" fillId="0" borderId="5" xfId="0" applyFont="1" applyBorder="1" applyAlignment="1">
      <alignment horizontal="center" vertical="center" wrapText="1"/>
    </xf>
    <xf numFmtId="0" fontId="15" fillId="0" borderId="5" xfId="0" applyFont="1" applyBorder="1" applyAlignment="1">
      <alignment vertical="center" wrapText="1"/>
    </xf>
    <xf numFmtId="0" fontId="1" fillId="0" borderId="5" xfId="0" applyFont="1" applyBorder="1" applyAlignment="1">
      <alignment horizontal="left" vertical="center" wrapText="1" indent="3"/>
    </xf>
    <xf numFmtId="49" fontId="1" fillId="3" borderId="5" xfId="0" applyNumberFormat="1" applyFont="1" applyFill="1" applyBorder="1" applyAlignment="1" applyProtection="1">
      <alignment horizontal="center" vertical="center" wrapText="1"/>
      <protection locked="0"/>
    </xf>
    <xf numFmtId="4" fontId="1" fillId="4" borderId="5" xfId="0" applyNumberFormat="1" applyFont="1" applyFill="1" applyBorder="1" applyAlignment="1" applyProtection="1">
      <alignment horizontal="right" vertical="center" wrapText="1"/>
      <protection locked="0"/>
    </xf>
    <xf numFmtId="0" fontId="1" fillId="4" borderId="5" xfId="0" applyFont="1" applyFill="1" applyBorder="1" applyAlignment="1" applyProtection="1">
      <alignment horizontal="left" vertical="center" wrapText="1"/>
      <protection locked="0"/>
    </xf>
    <xf numFmtId="49" fontId="1" fillId="0" borderId="0" xfId="0" applyNumberFormat="1" applyFont="1" applyAlignment="1">
      <alignment horizontal="center" vertical="top" wrapText="1"/>
    </xf>
    <xf numFmtId="49" fontId="1" fillId="3" borderId="5" xfId="0" applyNumberFormat="1" applyFont="1" applyFill="1" applyBorder="1" applyAlignment="1" applyProtection="1">
      <alignment vertical="center" wrapText="1"/>
      <protection locked="0"/>
    </xf>
    <xf numFmtId="0" fontId="1" fillId="0" borderId="4" xfId="0" applyFont="1" applyBorder="1" applyAlignment="1">
      <alignment vertical="top" wrapText="1"/>
    </xf>
    <xf numFmtId="0" fontId="1" fillId="0" borderId="4" xfId="0" applyFont="1" applyBorder="1" applyAlignment="1">
      <alignment horizontal="center" vertical="center" wrapText="1"/>
    </xf>
    <xf numFmtId="168" fontId="1" fillId="4" borderId="5" xfId="0" applyNumberFormat="1" applyFont="1" applyFill="1" applyBorder="1" applyAlignment="1" applyProtection="1">
      <alignment horizontal="right" vertical="center" wrapText="1"/>
      <protection locked="0"/>
    </xf>
    <xf numFmtId="0" fontId="1" fillId="0" borderId="9" xfId="0" applyFont="1" applyBorder="1" applyAlignment="1">
      <alignment vertical="center" wrapText="1"/>
    </xf>
    <xf numFmtId="0" fontId="1" fillId="0" borderId="1" xfId="0" applyFont="1" applyBorder="1" applyAlignment="1">
      <alignment horizontal="left" vertical="top" wrapText="1" indent="1"/>
    </xf>
    <xf numFmtId="0" fontId="1" fillId="0" borderId="1" xfId="0" applyFont="1" applyBorder="1" applyAlignment="1">
      <alignment horizontal="left" vertical="top" wrapText="1" indent="1"/>
    </xf>
    <xf numFmtId="0" fontId="5" fillId="0" borderId="0" xfId="0" applyFont="1" applyAlignment="1">
      <alignment vertical="center" wrapText="1"/>
    </xf>
    <xf numFmtId="0" fontId="1" fillId="0" borderId="2"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0" xfId="0" applyFont="1" applyAlignment="1">
      <alignment horizontal="left" vertical="center" wrapText="1" indent="3"/>
    </xf>
    <xf numFmtId="0" fontId="17" fillId="5" borderId="0" xfId="0" applyFont="1" applyFill="1" applyAlignment="1">
      <alignment horizontal="right" vertical="center"/>
    </xf>
    <xf numFmtId="0" fontId="1" fillId="0" borderId="3" xfId="0" applyFont="1" applyBorder="1" applyAlignment="1">
      <alignment vertical="center" wrapText="1"/>
    </xf>
    <xf numFmtId="0" fontId="1" fillId="0" borderId="10" xfId="0" applyFont="1" applyBorder="1" applyAlignment="1">
      <alignment horizontal="right" vertical="center" wrapText="1" indent="1"/>
    </xf>
    <xf numFmtId="0" fontId="1" fillId="0" borderId="4" xfId="0" applyFont="1" applyBorder="1" applyAlignment="1">
      <alignment horizontal="right" vertical="center" wrapText="1" indent="1"/>
    </xf>
    <xf numFmtId="0" fontId="1" fillId="6" borderId="3" xfId="0" applyFont="1" applyFill="1" applyBorder="1" applyAlignment="1">
      <alignment horizontal="left" vertical="top" wrapText="1"/>
    </xf>
    <xf numFmtId="0" fontId="1" fillId="0" borderId="5" xfId="0" applyFont="1" applyBorder="1" applyAlignment="1">
      <alignment horizontal="center" vertical="center" wrapText="1"/>
    </xf>
    <xf numFmtId="0" fontId="1" fillId="0" borderId="3" xfId="0" applyFont="1" applyBorder="1" applyAlignment="1">
      <alignment horizontal="right" vertical="center" wrapText="1"/>
    </xf>
    <xf numFmtId="0" fontId="1" fillId="0" borderId="10" xfId="0" applyFont="1" applyBorder="1" applyAlignment="1">
      <alignment horizontal="right" vertical="center" wrapText="1"/>
    </xf>
    <xf numFmtId="0" fontId="1" fillId="0" borderId="10" xfId="0" applyFont="1" applyBorder="1" applyAlignment="1">
      <alignment horizontal="right" vertical="center" wrapText="1" indent="1"/>
    </xf>
    <xf numFmtId="0" fontId="1" fillId="0" borderId="5" xfId="0" applyFont="1" applyBorder="1" applyAlignment="1">
      <alignment horizontal="left" vertical="center" wrapText="1"/>
    </xf>
    <xf numFmtId="4" fontId="1" fillId="3" borderId="5" xfId="0" applyNumberFormat="1" applyFont="1" applyFill="1" applyBorder="1" applyAlignment="1" applyProtection="1">
      <alignment horizontal="right" vertical="center" wrapText="1"/>
      <protection locked="0"/>
    </xf>
    <xf numFmtId="4" fontId="1" fillId="6" borderId="5" xfId="0" applyNumberFormat="1" applyFont="1" applyFill="1" applyBorder="1" applyAlignment="1">
      <alignment horizontal="right" vertical="center" wrapText="1"/>
    </xf>
    <xf numFmtId="0" fontId="1" fillId="0" borderId="5" xfId="0" applyFont="1" applyBorder="1" applyAlignment="1">
      <alignment horizontal="left" vertical="center" wrapText="1" indent="1"/>
    </xf>
    <xf numFmtId="49" fontId="13" fillId="7" borderId="0" xfId="0" applyNumberFormat="1" applyFont="1" applyFill="1" applyAlignment="1">
      <alignment horizontal="center" vertical="center" textRotation="90"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49" fontId="6" fillId="0" borderId="8" xfId="0" applyNumberFormat="1" applyFont="1" applyBorder="1" applyAlignment="1">
      <alignment horizontal="center" vertical="center" wrapText="1"/>
    </xf>
    <xf numFmtId="0" fontId="6" fillId="0" borderId="5" xfId="0" applyFont="1" applyBorder="1" applyAlignment="1">
      <alignment horizontal="left" vertical="center" wrapText="1" indent="2"/>
    </xf>
    <xf numFmtId="0" fontId="6" fillId="0" borderId="5" xfId="0" applyFont="1" applyBorder="1" applyAlignment="1">
      <alignment horizontal="center" vertical="center" wrapText="1"/>
    </xf>
    <xf numFmtId="49" fontId="6" fillId="0" borderId="5" xfId="0" applyNumberFormat="1" applyFont="1" applyBorder="1" applyAlignment="1">
      <alignment horizontal="left" vertical="center" wrapText="1"/>
    </xf>
    <xf numFmtId="0" fontId="6" fillId="0" borderId="5" xfId="0" applyFont="1" applyBorder="1" applyAlignment="1">
      <alignment vertical="center" wrapText="1"/>
    </xf>
    <xf numFmtId="0" fontId="7"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6" fillId="0" borderId="8" xfId="0" applyFont="1" applyBorder="1" applyAlignment="1">
      <alignment horizontal="center" vertical="center" wrapText="1"/>
    </xf>
    <xf numFmtId="0" fontId="6" fillId="0" borderId="5" xfId="0" applyFont="1" applyBorder="1" applyAlignment="1">
      <alignment horizontal="left" vertical="center" wrapText="1" indent="3"/>
    </xf>
    <xf numFmtId="4" fontId="6" fillId="0" borderId="5" xfId="0" applyNumberFormat="1" applyFont="1" applyBorder="1" applyAlignment="1">
      <alignment horizontal="right" vertical="center" wrapText="1"/>
    </xf>
    <xf numFmtId="49" fontId="13" fillId="0" borderId="0" xfId="0" applyNumberFormat="1"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vertical="center" wrapText="1"/>
    </xf>
    <xf numFmtId="0" fontId="9" fillId="0" borderId="0" xfId="0" applyFont="1" applyAlignment="1">
      <alignment horizontal="center" vertical="center" wrapText="1"/>
    </xf>
    <xf numFmtId="49" fontId="1" fillId="2" borderId="3" xfId="0" applyNumberFormat="1" applyFont="1" applyFill="1" applyBorder="1" applyAlignment="1">
      <alignment vertical="center" wrapText="1"/>
    </xf>
    <xf numFmtId="49" fontId="10" fillId="2" borderId="10" xfId="0" applyNumberFormat="1" applyFont="1" applyFill="1" applyBorder="1" applyAlignment="1">
      <alignment horizontal="left" vertical="center" indent="2"/>
    </xf>
    <xf numFmtId="0" fontId="1" fillId="2" borderId="10" xfId="0" applyFont="1" applyFill="1" applyBorder="1" applyAlignment="1">
      <alignment vertical="center" wrapText="1"/>
    </xf>
    <xf numFmtId="0" fontId="14" fillId="2" borderId="4" xfId="0" applyFont="1" applyFill="1" applyBorder="1" applyAlignment="1">
      <alignment vertical="center" wrapText="1"/>
    </xf>
    <xf numFmtId="0" fontId="1" fillId="0" borderId="11" xfId="0" applyFont="1" applyBorder="1" applyAlignment="1">
      <alignment vertical="center" wrapText="1"/>
    </xf>
    <xf numFmtId="0" fontId="1" fillId="0" borderId="5" xfId="0" applyFont="1" applyBorder="1" applyAlignment="1">
      <alignment horizontal="left" vertical="center" wrapText="1" indent="2"/>
    </xf>
    <xf numFmtId="14" fontId="1" fillId="0" borderId="0" xfId="0" applyNumberFormat="1" applyFont="1" applyAlignment="1">
      <alignment horizontal="center" vertical="center" wrapText="1"/>
    </xf>
    <xf numFmtId="49" fontId="13" fillId="7" borderId="0" xfId="0" applyNumberFormat="1" applyFont="1" applyFill="1" applyAlignment="1">
      <alignment horizontal="center" vertical="center" wrapText="1"/>
    </xf>
    <xf numFmtId="49" fontId="11" fillId="0" borderId="0" xfId="0" applyNumberFormat="1" applyFont="1" applyAlignment="1">
      <alignment horizontal="center" vertical="center"/>
    </xf>
    <xf numFmtId="168" fontId="1" fillId="3" borderId="5" xfId="0" applyNumberFormat="1" applyFont="1" applyFill="1" applyBorder="1" applyAlignment="1" applyProtection="1">
      <alignment horizontal="right" vertical="center" wrapText="1"/>
      <protection locked="0"/>
    </xf>
    <xf numFmtId="49" fontId="13" fillId="0" borderId="0" xfId="0" applyNumberFormat="1"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49" fontId="1" fillId="0" borderId="0" xfId="0" applyNumberFormat="1"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49" fontId="1" fillId="8" borderId="5" xfId="0" applyNumberFormat="1" applyFont="1" applyFill="1" applyBorder="1" applyAlignment="1">
      <alignment horizontal="left" vertical="center" wrapText="1"/>
    </xf>
    <xf numFmtId="0" fontId="1" fillId="0" borderId="11" xfId="0" applyFont="1" applyBorder="1" applyAlignment="1">
      <alignment horizontal="center" vertical="center" wrapText="1"/>
    </xf>
    <xf numFmtId="4" fontId="1" fillId="6" borderId="11" xfId="0" applyNumberFormat="1" applyFont="1" applyFill="1" applyBorder="1" applyAlignment="1">
      <alignment horizontal="right" vertical="center" wrapText="1"/>
    </xf>
    <xf numFmtId="0" fontId="15" fillId="0" borderId="5" xfId="0" applyFont="1" applyBorder="1" applyAlignment="1">
      <alignment horizontal="left" vertical="center" wrapText="1" indent="3"/>
    </xf>
    <xf numFmtId="49" fontId="15" fillId="0" borderId="5" xfId="0" applyNumberFormat="1" applyFont="1" applyBorder="1" applyAlignment="1">
      <alignment vertical="center" wrapText="1"/>
    </xf>
    <xf numFmtId="0" fontId="15" fillId="0" borderId="11" xfId="0" applyFont="1" applyBorder="1" applyAlignment="1">
      <alignment vertical="top" wrapText="1"/>
    </xf>
    <xf numFmtId="0" fontId="1" fillId="0" borderId="3" xfId="0" applyFont="1" applyBorder="1" applyAlignment="1">
      <alignment horizontal="left" vertical="center" wrapText="1" indent="2"/>
    </xf>
    <xf numFmtId="4" fontId="1" fillId="3" borderId="4" xfId="0" applyNumberFormat="1" applyFont="1" applyFill="1" applyBorder="1" applyAlignment="1" applyProtection="1">
      <alignment horizontal="right" vertical="center" wrapText="1"/>
      <protection locked="0"/>
    </xf>
    <xf numFmtId="0" fontId="1" fillId="0" borderId="3" xfId="0" applyFont="1" applyBorder="1" applyAlignment="1">
      <alignment horizontal="left" vertical="center" wrapText="1" indent="1"/>
    </xf>
    <xf numFmtId="0" fontId="1" fillId="0" borderId="3" xfId="0" applyFont="1" applyBorder="1" applyAlignment="1">
      <alignment horizontal="left" vertical="center" wrapText="1"/>
    </xf>
    <xf numFmtId="0" fontId="1" fillId="0" borderId="6" xfId="0" applyFont="1" applyBorder="1" applyAlignment="1">
      <alignment horizontal="center" vertical="center" wrapText="1"/>
    </xf>
    <xf numFmtId="49" fontId="12" fillId="4" borderId="4" xfId="0" applyNumberFormat="1" applyFont="1" applyFill="1" applyBorder="1" applyAlignment="1" applyProtection="1">
      <alignment horizontal="left" vertical="center" wrapText="1"/>
      <protection locked="0"/>
    </xf>
    <xf numFmtId="49" fontId="18" fillId="4" borderId="5" xfId="0" applyNumberFormat="1" applyFont="1" applyFill="1" applyBorder="1" applyAlignment="1" applyProtection="1">
      <alignment horizontal="left" vertical="center" wrapText="1"/>
      <protection locked="0"/>
    </xf>
    <xf numFmtId="49" fontId="18" fillId="4" borderId="4" xfId="0" applyNumberFormat="1" applyFont="1" applyFill="1" applyBorder="1" applyAlignment="1" applyProtection="1">
      <alignment horizontal="left" vertical="center" wrapText="1"/>
      <protection locked="0"/>
    </xf>
    <xf numFmtId="168" fontId="1" fillId="3" borderId="4" xfId="0" applyNumberFormat="1" applyFont="1" applyFill="1" applyBorder="1" applyAlignment="1" applyProtection="1">
      <alignment horizontal="right" vertical="center" wrapText="1"/>
      <protection locked="0"/>
    </xf>
    <xf numFmtId="168" fontId="1" fillId="6" borderId="4" xfId="0" applyNumberFormat="1" applyFont="1" applyFill="1" applyBorder="1" applyAlignment="1">
      <alignment horizontal="right" vertical="center" wrapText="1"/>
    </xf>
    <xf numFmtId="168" fontId="1" fillId="6" borderId="5" xfId="0" applyNumberFormat="1" applyFont="1" applyFill="1" applyBorder="1" applyAlignment="1">
      <alignment horizontal="right" vertical="center" wrapText="1"/>
    </xf>
    <xf numFmtId="0" fontId="1" fillId="3" borderId="5" xfId="0" applyFont="1" applyFill="1" applyBorder="1" applyAlignment="1" applyProtection="1">
      <alignment horizontal="center" vertical="center" wrapText="1"/>
      <protection locked="0"/>
    </xf>
    <xf numFmtId="4" fontId="1" fillId="3" borderId="7" xfId="0" applyNumberFormat="1" applyFont="1" applyFill="1" applyBorder="1" applyAlignment="1" applyProtection="1">
      <alignment horizontal="right" vertical="center" wrapText="1"/>
      <protection locked="0"/>
    </xf>
    <xf numFmtId="4" fontId="1" fillId="3" borderId="6" xfId="0" applyNumberFormat="1" applyFont="1" applyFill="1" applyBorder="1" applyAlignment="1" applyProtection="1">
      <alignment horizontal="right" vertical="center" wrapText="1"/>
      <protection locked="0"/>
    </xf>
    <xf numFmtId="0" fontId="15" fillId="0" borderId="12" xfId="0" applyFont="1" applyBorder="1" applyAlignment="1">
      <alignment horizontal="left" vertical="center" wrapText="1" indent="1"/>
    </xf>
    <xf numFmtId="0" fontId="15" fillId="0" borderId="12" xfId="0" applyFont="1" applyBorder="1" applyAlignment="1">
      <alignment horizontal="center" vertical="center" wrapText="1"/>
    </xf>
    <xf numFmtId="0" fontId="15" fillId="0" borderId="11" xfId="0" applyFont="1" applyBorder="1" applyAlignment="1">
      <alignment vertical="center" wrapText="1"/>
    </xf>
    <xf numFmtId="49" fontId="1" fillId="2" borderId="13" xfId="0" applyNumberFormat="1" applyFont="1" applyFill="1" applyBorder="1" applyAlignment="1">
      <alignment vertical="center" wrapText="1"/>
    </xf>
    <xf numFmtId="49" fontId="10" fillId="2" borderId="1" xfId="0" applyNumberFormat="1" applyFont="1" applyFill="1" applyBorder="1" applyAlignment="1">
      <alignment horizontal="left" vertical="center" indent="1"/>
    </xf>
    <xf numFmtId="0" fontId="1" fillId="0" borderId="6" xfId="0" applyFont="1" applyBorder="1" applyAlignment="1">
      <alignment vertical="top" wrapText="1"/>
    </xf>
    <xf numFmtId="0" fontId="1" fillId="0" borderId="9" xfId="0" applyFont="1" applyBorder="1" applyAlignment="1">
      <alignment horizontal="center" vertical="center" wrapText="1"/>
    </xf>
    <xf numFmtId="168" fontId="1" fillId="3" borderId="11" xfId="0" applyNumberFormat="1" applyFont="1" applyFill="1" applyBorder="1" applyAlignment="1" applyProtection="1">
      <alignment horizontal="right" vertical="center" wrapText="1"/>
      <protection locked="0"/>
    </xf>
    <xf numFmtId="0" fontId="15" fillId="0" borderId="6" xfId="0" applyFont="1" applyBorder="1" applyAlignment="1">
      <alignment horizontal="left" vertical="center" wrapText="1" indent="1"/>
    </xf>
    <xf numFmtId="0" fontId="15" fillId="0" borderId="11" xfId="0" applyFont="1" applyBorder="1" applyAlignment="1">
      <alignment horizontal="center" vertical="center" wrapText="1"/>
    </xf>
    <xf numFmtId="49" fontId="10" fillId="2" borderId="10" xfId="0" applyNumberFormat="1" applyFont="1" applyFill="1" applyBorder="1" applyAlignment="1">
      <alignment horizontal="left" vertical="center" indent="1"/>
    </xf>
    <xf numFmtId="0" fontId="15" fillId="0" borderId="11" xfId="0" applyFont="1" applyBorder="1" applyAlignment="1">
      <alignment horizontal="left" vertical="center" wrapText="1" indent="1"/>
    </xf>
    <xf numFmtId="49" fontId="12" fillId="4" borderId="5" xfId="0" applyNumberFormat="1" applyFont="1" applyFill="1" applyBorder="1" applyAlignment="1" applyProtection="1">
      <alignment horizontal="left" vertical="center" wrapText="1"/>
      <protection locked="0"/>
    </xf>
    <xf numFmtId="0" fontId="12" fillId="4" borderId="5" xfId="0" applyFont="1" applyFill="1" applyBorder="1" applyAlignment="1" applyProtection="1">
      <alignment horizontal="left" vertical="center" wrapText="1"/>
      <protection locked="0"/>
    </xf>
    <xf numFmtId="0" fontId="1" fillId="0" borderId="0" xfId="0" applyFont="1" applyAlignment="1">
      <alignment horizontal="righ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0" xfId="0" applyFont="1" applyAlignment="1">
      <alignment vertical="center"/>
    </xf>
    <xf numFmtId="0" fontId="13" fillId="0" borderId="0" xfId="0" applyFont="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2024/&#1060;&#1072;&#1082;&#1090;/&#1058;&#1077;&#1087;&#1083;&#1086;/PP110.OPEN.INFO.BALANCE.HEAT.EIAS%20(&#1085;&#1072;%20&#1086;&#1090;&#1087;&#1088;&#1072;&#1074;&#1082;&#1091;)%20(1)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31">
          <cell r="F31" t="str">
            <v>СГ МУП "Городские тепловые сети"</v>
          </cell>
        </row>
      </sheetData>
      <sheetData sheetId="2"/>
      <sheetData sheetId="3">
        <row r="12">
          <cell r="O12" t="str">
            <v>ID_DIFF</v>
          </cell>
          <cell r="P12" t="str">
            <v>VD</v>
          </cell>
          <cell r="Q12" t="str">
            <v>AREA</v>
          </cell>
          <cell r="R12" t="str">
            <v>SYSTEM</v>
          </cell>
        </row>
        <row r="13">
          <cell r="O13" t="str">
            <v>diff_1</v>
          </cell>
          <cell r="P13" t="str">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ell>
          <cell r="Q13" t="str">
            <v>без дифференциации</v>
          </cell>
          <cell r="R13" t="str">
            <v>на территории города Сургута</v>
          </cell>
        </row>
        <row r="14">
          <cell r="O14" t="str">
            <v>diff_5</v>
          </cell>
          <cell r="P14" t="str">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ell>
          <cell r="Q14" t="str">
            <v>без дифференциации</v>
          </cell>
          <cell r="R14" t="str">
            <v>на территории пр. Набережный 17, 17/1, 17/2</v>
          </cell>
        </row>
        <row r="17">
          <cell r="O17" t="str">
            <v>diff_51</v>
          </cell>
          <cell r="P17" t="str">
            <v>Подключение (технологическое присоединение) к системе теплоснабжения</v>
          </cell>
          <cell r="Q17" t="str">
            <v>без дифференциации</v>
          </cell>
          <cell r="R17" t="str">
            <v>без дифференциации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2">
          <cell r="BB2" t="str">
            <v>газ природный по регулируемой цене</v>
          </cell>
        </row>
        <row r="3">
          <cell r="BB3" t="str">
            <v>газ природный по нерегулируемой цене</v>
          </cell>
        </row>
        <row r="4">
          <cell r="BB4" t="str">
            <v>газ сжиженный</v>
          </cell>
        </row>
        <row r="5">
          <cell r="BB5" t="str">
            <v>газовый конденсат</v>
          </cell>
        </row>
        <row r="6">
          <cell r="BB6" t="str">
            <v>гшз</v>
          </cell>
        </row>
        <row r="7">
          <cell r="BB7" t="str">
            <v>мазут</v>
          </cell>
        </row>
        <row r="8">
          <cell r="BB8" t="str">
            <v>нефть</v>
          </cell>
        </row>
        <row r="9">
          <cell r="BB9" t="str">
            <v>дизельное топливо</v>
          </cell>
        </row>
        <row r="10">
          <cell r="BB10" t="str">
            <v>уголь бурый</v>
          </cell>
        </row>
        <row r="11">
          <cell r="K11" t="str">
            <v>Торги/аукционы</v>
          </cell>
          <cell r="BB11" t="str">
            <v>уголь каменный</v>
          </cell>
        </row>
        <row r="12">
          <cell r="K12" t="str">
            <v>Прямые договора без торгов</v>
          </cell>
          <cell r="BB12" t="str">
            <v>торф</v>
          </cell>
        </row>
        <row r="13">
          <cell r="K13" t="str">
            <v>Прочее</v>
          </cell>
          <cell r="BB13" t="str">
            <v>дрова</v>
          </cell>
        </row>
        <row r="14">
          <cell r="BB14" t="str">
            <v>опил</v>
          </cell>
        </row>
        <row r="15">
          <cell r="J15" t="str">
            <v>тыс. Гкал</v>
          </cell>
          <cell r="BB15" t="str">
            <v>отходы березовые</v>
          </cell>
        </row>
        <row r="16">
          <cell r="J16" t="str">
            <v>Гкал/ч</v>
          </cell>
          <cell r="BB16" t="str">
            <v>отходы осиновые</v>
          </cell>
        </row>
        <row r="17">
          <cell r="BB17" t="str">
            <v>печное топливо</v>
          </cell>
        </row>
        <row r="18">
          <cell r="BB18" t="str">
            <v>пилеты</v>
          </cell>
        </row>
        <row r="19">
          <cell r="BB19" t="str">
            <v>смола</v>
          </cell>
        </row>
        <row r="20">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sheetData>
      <sheetData sheetId="51"/>
      <sheetData sheetId="52"/>
      <sheetData sheetId="53"/>
      <sheetData sheetId="54"/>
      <sheetData sheetId="55"/>
      <sheetData sheetId="56"/>
      <sheetData sheetId="57"/>
      <sheetData sheetId="58"/>
      <sheetData sheetId="59"/>
      <sheetData sheetId="60"/>
      <sheetData sheetId="61">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row>
      </sheetData>
      <sheetData sheetId="62">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row>
        <row r="22">
          <cell r="L22" t="str">
            <v/>
          </cell>
          <cell r="M22" t="str">
            <v/>
          </cell>
          <cell r="N22" t="str">
            <v/>
          </cell>
        </row>
        <row r="23">
          <cell r="L23" t="str">
            <v/>
          </cell>
          <cell r="M23" t="str">
            <v/>
          </cell>
          <cell r="N23" t="str">
            <v/>
          </cell>
        </row>
        <row r="24">
          <cell r="L24" t="str">
            <v/>
          </cell>
          <cell r="M24" t="str">
            <v/>
          </cell>
          <cell r="N24" t="str">
            <v/>
          </cell>
        </row>
        <row r="25">
          <cell r="L25" t="str">
            <v>2.3</v>
          </cell>
          <cell r="M25" t="str">
            <v>Расходы на приобретаемую электрическую энергию (мощность), используемую в технологическом процессе</v>
          </cell>
          <cell r="N25" t="str">
            <v/>
          </cell>
        </row>
        <row r="26">
          <cell r="L26" t="str">
            <v>2.3.1</v>
          </cell>
          <cell r="M26" t="str">
            <v>Средневзвешенная стоимость 1 кВт.ч (с учетом мощности)</v>
          </cell>
          <cell r="N26" t="str">
            <v/>
          </cell>
        </row>
        <row r="27">
          <cell r="L27" t="str">
            <v>2.3.2</v>
          </cell>
          <cell r="M27" t="str">
            <v>Объём приобретения электрической энергии</v>
          </cell>
          <cell r="N27" t="str">
            <v/>
          </cell>
        </row>
        <row r="28">
          <cell r="L28" t="str">
            <v>2.4</v>
          </cell>
          <cell r="M28" t="str">
            <v>Расходы на приобретение холодной воды, используемой в технологическом процессе</v>
          </cell>
          <cell r="N28" t="str">
            <v/>
          </cell>
        </row>
        <row r="29">
          <cell r="L29" t="str">
            <v>2.5</v>
          </cell>
          <cell r="M29" t="str">
            <v>Расходы на  химические реагенты, используемые в технологическом процессе</v>
          </cell>
          <cell r="N29" t="str">
            <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row>
        <row r="31">
          <cell r="L31" t="str">
            <v>2.6.1</v>
          </cell>
          <cell r="M31" t="str">
            <v>Расходы на оплату труда основного производственного персонала</v>
          </cell>
          <cell r="N31" t="str">
            <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row>
        <row r="34">
          <cell r="L34" t="str">
            <v>2.7.1</v>
          </cell>
          <cell r="M34" t="str">
            <v>Расходы на оплату труда административно-управленческого персонала</v>
          </cell>
          <cell r="N34" t="str">
            <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row>
        <row r="36">
          <cell r="L36" t="str">
            <v>2.8</v>
          </cell>
          <cell r="M36" t="str">
            <v>Расходы на амортизацию основных средств и нематериальных активов</v>
          </cell>
          <cell r="N36" t="str">
            <v/>
          </cell>
        </row>
        <row r="37">
          <cell r="L37" t="str">
            <v>2.8.1</v>
          </cell>
          <cell r="M37" t="str">
            <v>Расходы на амортизацию основных средств</v>
          </cell>
          <cell r="N37" t="str">
            <v/>
          </cell>
        </row>
        <row r="38">
          <cell r="L38" t="str">
            <v>2.8.2</v>
          </cell>
          <cell r="M38" t="str">
            <v>Расходы на амортизацию нематериальных активов</v>
          </cell>
          <cell r="N38" t="str">
            <v/>
          </cell>
        </row>
        <row r="39">
          <cell r="L39" t="str">
            <v>2.9</v>
          </cell>
          <cell r="M39" t="str">
            <v>Расходы на аренду имущества, используемого для осуществления регулируемого вида деятельности</v>
          </cell>
          <cell r="N39" t="str">
            <v/>
          </cell>
        </row>
        <row r="40">
          <cell r="L40" t="str">
            <v>2.10</v>
          </cell>
          <cell r="M40" t="str">
            <v>Общепроизводственные расходы, в том числе:</v>
          </cell>
          <cell r="N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row>
        <row r="48">
          <cell r="L48" t="str">
            <v/>
          </cell>
          <cell r="M48" t="str">
            <v/>
          </cell>
          <cell r="N48" t="str">
            <v/>
          </cell>
        </row>
        <row r="49">
          <cell r="L49" t="str">
            <v/>
          </cell>
          <cell r="M49" t="str">
            <v/>
          </cell>
          <cell r="N49" t="str">
            <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row>
        <row r="51">
          <cell r="L51" t="str">
            <v>3</v>
          </cell>
          <cell r="M51" t="str">
            <v>Валовая прибыль (убытки) от реализации товаров и оказания услуг по регулируемому виду деятельности</v>
          </cell>
          <cell r="N51" t="str">
            <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row>
        <row r="54">
          <cell r="L54" t="str">
            <v>5</v>
          </cell>
          <cell r="M54" t="str">
            <v>Изменение стоимости основных фондов, в том числе:</v>
          </cell>
          <cell r="N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row>
        <row r="59">
          <cell r="L59" t="str">
            <v/>
          </cell>
          <cell r="M59" t="str">
            <v/>
          </cell>
          <cell r="N59" t="str">
            <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row>
        <row r="61">
          <cell r="L61" t="str">
            <v/>
          </cell>
          <cell r="M61" t="str">
            <v/>
          </cell>
          <cell r="N61" t="str">
            <v/>
          </cell>
        </row>
        <row r="62">
          <cell r="L62" t="str">
            <v/>
          </cell>
          <cell r="M62" t="str">
            <v/>
          </cell>
          <cell r="N62" t="str">
            <v/>
          </cell>
        </row>
        <row r="63">
          <cell r="L63" t="str">
            <v/>
          </cell>
          <cell r="M63" t="str">
            <v/>
          </cell>
          <cell r="N63" t="str">
            <v/>
          </cell>
        </row>
        <row r="64">
          <cell r="L64" t="str">
            <v/>
          </cell>
          <cell r="M64" t="str">
            <v/>
          </cell>
          <cell r="N64" t="str">
            <v/>
          </cell>
        </row>
        <row r="65">
          <cell r="L65" t="str">
            <v/>
          </cell>
          <cell r="M65" t="str">
            <v/>
          </cell>
          <cell r="N65" t="str">
            <v/>
          </cell>
        </row>
        <row r="66">
          <cell r="L66" t="str">
            <v/>
          </cell>
          <cell r="M66" t="str">
            <v/>
          </cell>
          <cell r="N66" t="str">
            <v/>
          </cell>
        </row>
        <row r="67">
          <cell r="L67" t="str">
            <v/>
          </cell>
          <cell r="M67" t="str">
            <v/>
          </cell>
          <cell r="N67" t="str">
            <v/>
          </cell>
        </row>
        <row r="68">
          <cell r="L68" t="str">
            <v/>
          </cell>
          <cell r="M68" t="str">
            <v/>
          </cell>
          <cell r="N68" t="str">
            <v/>
          </cell>
        </row>
        <row r="69">
          <cell r="L69" t="str">
            <v/>
          </cell>
          <cell r="M69" t="str">
            <v/>
          </cell>
          <cell r="N69" t="str">
            <v/>
          </cell>
        </row>
        <row r="70">
          <cell r="L70" t="str">
            <v/>
          </cell>
          <cell r="M70" t="str">
            <v/>
          </cell>
          <cell r="N70" t="str">
            <v/>
          </cell>
        </row>
        <row r="71">
          <cell r="L71" t="str">
            <v/>
          </cell>
          <cell r="M71" t="str">
            <v/>
          </cell>
          <cell r="N71" t="str">
            <v/>
          </cell>
        </row>
        <row r="72">
          <cell r="L72" t="str">
            <v/>
          </cell>
          <cell r="M72" t="str">
            <v/>
          </cell>
          <cell r="N72" t="str">
            <v/>
          </cell>
        </row>
        <row r="73">
          <cell r="L73" t="str">
            <v/>
          </cell>
          <cell r="M73" t="str">
            <v/>
          </cell>
          <cell r="N73" t="str">
            <v/>
          </cell>
        </row>
        <row r="74">
          <cell r="L74" t="str">
            <v/>
          </cell>
          <cell r="M74" t="str">
            <v/>
          </cell>
          <cell r="N74" t="str">
            <v/>
          </cell>
        </row>
        <row r="75">
          <cell r="L75" t="str">
            <v/>
          </cell>
          <cell r="M75" t="str">
            <v/>
          </cell>
          <cell r="N75" t="str">
            <v/>
          </cell>
        </row>
        <row r="76">
          <cell r="L76" t="str">
            <v/>
          </cell>
          <cell r="M76" t="str">
            <v/>
          </cell>
          <cell r="N76" t="str">
            <v/>
          </cell>
        </row>
        <row r="77">
          <cell r="L77" t="str">
            <v/>
          </cell>
          <cell r="M77" t="str">
            <v/>
          </cell>
          <cell r="N77" t="str">
            <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row>
        <row r="85">
          <cell r="L85" t="str">
            <v>10.2</v>
          </cell>
          <cell r="M85" t="str">
            <v>Расчётным путём</v>
          </cell>
          <cell r="N85" t="str">
            <v/>
          </cell>
        </row>
        <row r="86">
          <cell r="L86" t="str">
            <v>10.3</v>
          </cell>
          <cell r="M86" t="str">
            <v>По нормативам потребления коммунальных услуг и нормативам потребления коммунальных ресурсов</v>
          </cell>
          <cell r="N86" t="str">
            <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row>
        <row r="88">
          <cell r="L88" t="str">
            <v>12</v>
          </cell>
          <cell r="M88" t="str">
            <v>Фактический объем потерь при передаче тепловой энергии</v>
          </cell>
          <cell r="N88" t="str">
            <v/>
          </cell>
        </row>
        <row r="89">
          <cell r="L89" t="str">
            <v>13</v>
          </cell>
          <cell r="M89" t="str">
            <v>Среднесписочная численность основного производственного персонала</v>
          </cell>
          <cell r="N89" t="str">
            <v/>
          </cell>
        </row>
        <row r="90">
          <cell r="L90" t="str">
            <v>14</v>
          </cell>
          <cell r="M90" t="str">
            <v>Среднесписочная численность административно-управленческого персонала</v>
          </cell>
          <cell r="N90" t="str">
            <v/>
          </cell>
        </row>
        <row r="91">
          <cell r="L91" t="str">
            <v/>
          </cell>
          <cell r="M91" t="str">
            <v/>
          </cell>
          <cell r="N91" t="str">
            <v/>
          </cell>
        </row>
        <row r="92">
          <cell r="L92" t="str">
            <v/>
          </cell>
          <cell r="M92" t="str">
            <v/>
          </cell>
          <cell r="N92" t="str">
            <v/>
          </cell>
        </row>
        <row r="93">
          <cell r="L93" t="str">
            <v/>
          </cell>
          <cell r="M93" t="str">
            <v/>
          </cell>
          <cell r="N93" t="str">
            <v/>
          </cell>
        </row>
        <row r="94">
          <cell r="L94" t="str">
            <v/>
          </cell>
          <cell r="M94" t="str">
            <v/>
          </cell>
          <cell r="N94" t="str">
            <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eias.ru/Portal/DownloadPage.aspx?type=12&amp;guid=6385edec-38dc-4517-bd44-54d191625426" TargetMode="External"/><Relationship Id="rId3" Type="http://schemas.openxmlformats.org/officeDocument/2006/relationships/hyperlink" Target="https://portal.eias.ru/Portal/DownloadPage.aspx?type=12&amp;guid=6385edec-38dc-4517-bd44-54d191625426" TargetMode="External"/><Relationship Id="rId7" Type="http://schemas.openxmlformats.org/officeDocument/2006/relationships/hyperlink" Target="https://portal.eias.ru/Portal/DownloadPage.aspx?type=12&amp;guid=6385edec-38dc-4517-bd44-54d191625426" TargetMode="External"/><Relationship Id="rId2" Type="http://schemas.openxmlformats.org/officeDocument/2006/relationships/hyperlink" Target="https://portal.eias.ru/Portal/DownloadPage.aspx?type=12&amp;guid=884dbbee-9838-4baf-a6aa-4f4b936ffe27" TargetMode="External"/><Relationship Id="rId1" Type="http://schemas.openxmlformats.org/officeDocument/2006/relationships/hyperlink" Target="https://portal.eias.ru/Portal/DownloadPage.aspx?type=12&amp;guid=884dbbee-9838-4baf-a6aa-4f4b936ffe27" TargetMode="External"/><Relationship Id="rId6" Type="http://schemas.openxmlformats.org/officeDocument/2006/relationships/hyperlink" Target="https://portal.eias.ru/Portal/DownloadPage.aspx?type=12&amp;guid=6385edec-38dc-4517-bd44-54d191625426" TargetMode="External"/><Relationship Id="rId5" Type="http://schemas.openxmlformats.org/officeDocument/2006/relationships/hyperlink" Target="https://portal.eias.ru/Portal/DownloadPage.aspx?type=12&amp;guid=6385edec-38dc-4517-bd44-54d191625426" TargetMode="External"/><Relationship Id="rId4" Type="http://schemas.openxmlformats.org/officeDocument/2006/relationships/hyperlink" Target="https://portal.eias.ru/Portal/DownloadPage.aspx?type=12&amp;guid=6385edec-38dc-4517-bd44-54d1916254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E1C37-7EA6-4327-8F55-8C1668BCA6B0}">
  <dimension ref="A1:AH385"/>
  <sheetViews>
    <sheetView tabSelected="1" topLeftCell="D20" workbookViewId="0">
      <selection activeCell="L22" sqref="L22"/>
    </sheetView>
  </sheetViews>
  <sheetFormatPr defaultColWidth="9.140625" defaultRowHeight="15"/>
  <cols>
    <col min="1" max="1" width="10.7109375" style="1" hidden="1" customWidth="1"/>
    <col min="2" max="2" width="16.85546875" style="2" hidden="1" customWidth="1"/>
    <col min="3" max="3" width="5.5703125" style="3" hidden="1" customWidth="1"/>
    <col min="4" max="4" width="3" style="4" customWidth="1"/>
    <col min="5" max="5" width="7" style="4" customWidth="1"/>
    <col min="6" max="6" width="54" style="4" customWidth="1"/>
    <col min="7" max="7" width="10" style="4" customWidth="1"/>
    <col min="8" max="8" width="40.7109375" style="4" hidden="1" customWidth="1"/>
    <col min="9" max="11" width="40.7109375" style="4" customWidth="1"/>
    <col min="12" max="12" width="102" style="4" customWidth="1"/>
    <col min="13" max="13" width="9" style="2" customWidth="1"/>
    <col min="14" max="14" width="5" style="3" customWidth="1"/>
    <col min="15" max="15" width="3" style="3" customWidth="1"/>
    <col min="16" max="19" width="3" style="2" customWidth="1"/>
    <col min="20" max="20" width="10" style="3" customWidth="1"/>
    <col min="21" max="21" width="34" style="2" customWidth="1"/>
    <col min="22" max="22" width="9" style="2" customWidth="1"/>
    <col min="23" max="23" width="8" style="5" customWidth="1"/>
    <col min="24" max="28" width="8" style="2" customWidth="1"/>
    <col min="29" max="33" width="8" style="6" customWidth="1"/>
    <col min="34" max="34" width="9.140625" style="4"/>
    <col min="35" max="16384" width="9.140625" style="7"/>
  </cols>
  <sheetData>
    <row r="1" spans="1:34" ht="22.5" hidden="1" customHeight="1">
      <c r="AH1" s="4" t="s">
        <v>171</v>
      </c>
    </row>
    <row r="2" spans="1:34" ht="23.25" hidden="1" customHeight="1">
      <c r="B2" s="8"/>
      <c r="C2" s="9" t="s">
        <v>172</v>
      </c>
      <c r="D2" s="10"/>
      <c r="E2" s="11">
        <f>B2</f>
        <v>0</v>
      </c>
      <c r="F2" s="12"/>
      <c r="G2" s="13" t="s">
        <v>26</v>
      </c>
      <c r="H2" s="13" t="s">
        <v>26</v>
      </c>
      <c r="I2" s="13" t="s">
        <v>26</v>
      </c>
      <c r="J2" s="13" t="s">
        <v>26</v>
      </c>
      <c r="K2" s="13" t="s">
        <v>26</v>
      </c>
      <c r="L2" s="14" t="s">
        <v>173</v>
      </c>
      <c r="M2" s="15"/>
      <c r="AH2" s="4">
        <v>0</v>
      </c>
    </row>
    <row r="3" spans="1:34" s="3" customFormat="1" ht="0.75" hidden="1" customHeight="1">
      <c r="B3" s="8"/>
      <c r="C3" s="9"/>
      <c r="D3" s="9"/>
      <c r="E3" s="16"/>
      <c r="F3" s="17" t="s">
        <v>174</v>
      </c>
      <c r="G3" s="18"/>
      <c r="H3" s="18">
        <f>H4*H5+H6</f>
        <v>0</v>
      </c>
      <c r="I3" s="18">
        <f>I4*I5+I6</f>
        <v>0</v>
      </c>
      <c r="J3" s="18">
        <f>J4*J5+J6</f>
        <v>0</v>
      </c>
      <c r="K3" s="18">
        <f>K4*K5+K6</f>
        <v>0</v>
      </c>
      <c r="L3" s="19"/>
      <c r="AH3" s="3">
        <v>0</v>
      </c>
    </row>
    <row r="4" spans="1:34" ht="23.25" hidden="1" customHeight="1">
      <c r="B4" s="8"/>
      <c r="C4" s="9"/>
      <c r="D4" s="10"/>
      <c r="E4" s="11" t="str">
        <f>B2&amp;".1"</f>
        <v>.1</v>
      </c>
      <c r="F4" s="20" t="s">
        <v>28</v>
      </c>
      <c r="G4" s="21"/>
      <c r="H4" s="22"/>
      <c r="I4" s="22"/>
      <c r="J4" s="22"/>
      <c r="K4" s="22"/>
      <c r="L4" s="14" t="s">
        <v>175</v>
      </c>
      <c r="M4" s="15"/>
      <c r="AH4" s="4">
        <v>0</v>
      </c>
    </row>
    <row r="5" spans="1:34" ht="18.75" hidden="1" customHeight="1">
      <c r="B5" s="8"/>
      <c r="C5" s="9"/>
      <c r="D5" s="10"/>
      <c r="E5" s="11" t="str">
        <f>B2&amp;".2"</f>
        <v>.2</v>
      </c>
      <c r="F5" s="20" t="s">
        <v>31</v>
      </c>
      <c r="G5" s="13" t="s">
        <v>19</v>
      </c>
      <c r="H5" s="22"/>
      <c r="I5" s="22"/>
      <c r="J5" s="22"/>
      <c r="K5" s="22"/>
      <c r="L5" s="14"/>
      <c r="M5" s="15"/>
      <c r="AH5" s="4">
        <v>0</v>
      </c>
    </row>
    <row r="6" spans="1:34" ht="18.75" hidden="1" customHeight="1">
      <c r="B6" s="8"/>
      <c r="C6" s="9"/>
      <c r="D6" s="10"/>
      <c r="E6" s="11" t="str">
        <f>B2&amp;".3"</f>
        <v>.3</v>
      </c>
      <c r="F6" s="20" t="s">
        <v>33</v>
      </c>
      <c r="G6" s="13" t="s">
        <v>19</v>
      </c>
      <c r="H6" s="22"/>
      <c r="I6" s="22"/>
      <c r="J6" s="22"/>
      <c r="K6" s="22"/>
      <c r="L6" s="14"/>
      <c r="M6" s="15"/>
      <c r="AH6" s="4">
        <v>0</v>
      </c>
    </row>
    <row r="7" spans="1:34" ht="18.75" hidden="1" customHeight="1">
      <c r="B7" s="8"/>
      <c r="C7" s="9"/>
      <c r="D7" s="10"/>
      <c r="E7" s="11" t="str">
        <f>B2&amp;".4"</f>
        <v>.4</v>
      </c>
      <c r="F7" s="20" t="s">
        <v>35</v>
      </c>
      <c r="G7" s="13" t="s">
        <v>26</v>
      </c>
      <c r="H7" s="23"/>
      <c r="I7" s="23"/>
      <c r="J7" s="23"/>
      <c r="K7" s="23"/>
      <c r="L7" s="14"/>
      <c r="M7" s="15"/>
      <c r="AH7" s="4">
        <v>0</v>
      </c>
    </row>
    <row r="8" spans="1:34" s="2" customFormat="1" ht="11.25" hidden="1" customHeight="1">
      <c r="A8" s="1"/>
      <c r="C8" s="3"/>
      <c r="H8" s="2">
        <v>4</v>
      </c>
      <c r="I8" s="2">
        <v>4</v>
      </c>
      <c r="J8" s="2">
        <v>4</v>
      </c>
      <c r="K8" s="2">
        <v>4</v>
      </c>
      <c r="N8" s="3"/>
      <c r="O8" s="3"/>
      <c r="T8" s="3"/>
      <c r="AH8" s="2">
        <v>0</v>
      </c>
    </row>
    <row r="9" spans="1:34" s="2" customFormat="1" ht="22.5" hidden="1" customHeight="1">
      <c r="A9" s="1"/>
      <c r="C9" s="3"/>
      <c r="D9" s="24"/>
      <c r="E9" s="13"/>
      <c r="F9" s="25"/>
      <c r="G9" s="13" t="s">
        <v>19</v>
      </c>
      <c r="H9" s="22"/>
      <c r="I9" s="22"/>
      <c r="J9" s="22"/>
      <c r="K9" s="22"/>
      <c r="L9" s="26" t="s">
        <v>73</v>
      </c>
      <c r="M9" s="15"/>
      <c r="N9" s="3"/>
      <c r="O9" s="3"/>
      <c r="T9" s="3"/>
      <c r="W9" s="5"/>
      <c r="AC9" s="6"/>
      <c r="AD9" s="6"/>
      <c r="AE9" s="6"/>
      <c r="AF9" s="6"/>
      <c r="AG9" s="6"/>
      <c r="AH9" s="2">
        <v>0</v>
      </c>
    </row>
    <row r="10" spans="1:34" ht="11.25" hidden="1" customHeight="1">
      <c r="AH10" s="4">
        <v>0</v>
      </c>
    </row>
    <row r="11" spans="1:34" ht="18.75" hidden="1" customHeight="1">
      <c r="D11" s="10"/>
      <c r="E11" s="11"/>
      <c r="F11" s="25"/>
      <c r="G11" s="13" t="s">
        <v>88</v>
      </c>
      <c r="H11" s="22"/>
      <c r="I11" s="22"/>
      <c r="J11" s="22"/>
      <c r="K11" s="22"/>
      <c r="L11" s="14" t="s">
        <v>91</v>
      </c>
      <c r="M11" s="15"/>
      <c r="AH11" s="4">
        <v>0</v>
      </c>
    </row>
    <row r="12" spans="1:34" ht="11.25" hidden="1" customHeight="1">
      <c r="AH12" s="4">
        <v>0</v>
      </c>
    </row>
    <row r="13" spans="1:34" ht="22.5" hidden="1" customHeight="1">
      <c r="D13" s="10"/>
      <c r="E13" s="11"/>
      <c r="F13" s="25"/>
      <c r="G13" s="27" t="s">
        <v>176</v>
      </c>
      <c r="H13" s="28"/>
      <c r="I13" s="28"/>
      <c r="J13" s="28"/>
      <c r="K13" s="28"/>
      <c r="L13" s="29" t="s">
        <v>177</v>
      </c>
      <c r="M13" s="15"/>
      <c r="AH13" s="4">
        <v>0</v>
      </c>
    </row>
    <row r="14" spans="1:34" ht="11.25" hidden="1" customHeight="1">
      <c r="AH14" s="4">
        <v>0</v>
      </c>
    </row>
    <row r="15" spans="1:34" ht="22.5" hidden="1" customHeight="1">
      <c r="D15" s="10"/>
      <c r="E15" s="11"/>
      <c r="F15" s="25"/>
      <c r="G15" s="13" t="s">
        <v>132</v>
      </c>
      <c r="H15" s="28"/>
      <c r="I15" s="28"/>
      <c r="J15" s="28"/>
      <c r="K15" s="28"/>
      <c r="L15" s="14" t="s">
        <v>134</v>
      </c>
      <c r="M15" s="15"/>
      <c r="AH15" s="4">
        <v>0</v>
      </c>
    </row>
    <row r="16" spans="1:34" ht="11.25" hidden="1" customHeight="1">
      <c r="AH16" s="4">
        <v>0</v>
      </c>
    </row>
    <row r="17" spans="1:34" ht="22.5" hidden="1" customHeight="1">
      <c r="D17" s="10"/>
      <c r="E17" s="11"/>
      <c r="F17" s="25"/>
      <c r="G17" s="13" t="s">
        <v>148</v>
      </c>
      <c r="H17" s="28"/>
      <c r="I17" s="28"/>
      <c r="J17" s="28"/>
      <c r="K17" s="28"/>
      <c r="L17" s="14" t="s">
        <v>150</v>
      </c>
      <c r="M17" s="15"/>
      <c r="AH17" s="4">
        <v>0</v>
      </c>
    </row>
    <row r="18" spans="1:34" ht="11.25" hidden="1" customHeight="1">
      <c r="AH18" s="4">
        <v>0</v>
      </c>
    </row>
    <row r="19" spans="1:34" s="6" customFormat="1" ht="11.25" hidden="1" customHeight="1">
      <c r="A19" s="1"/>
      <c r="B19" s="2"/>
      <c r="C19" s="3"/>
      <c r="L19" s="6">
        <v>4</v>
      </c>
      <c r="M19" s="2"/>
      <c r="N19" s="3"/>
      <c r="O19" s="3"/>
      <c r="P19" s="2"/>
      <c r="Q19" s="2"/>
      <c r="R19" s="2"/>
      <c r="S19" s="2"/>
      <c r="T19" s="3"/>
      <c r="U19" s="2"/>
      <c r="V19" s="2"/>
      <c r="W19" s="5"/>
      <c r="X19" s="2"/>
      <c r="Y19" s="2"/>
      <c r="Z19" s="2"/>
      <c r="AA19" s="2"/>
      <c r="AB19" s="2"/>
      <c r="AH19" s="6">
        <v>0</v>
      </c>
    </row>
    <row r="20" spans="1:34" ht="11.45" customHeight="1">
      <c r="AH20" s="4">
        <v>11</v>
      </c>
    </row>
    <row r="21" spans="1:34" ht="25.15" customHeight="1">
      <c r="E21" s="30" t="s">
        <v>0</v>
      </c>
      <c r="F21" s="30"/>
      <c r="G21" s="30"/>
      <c r="H21" s="30"/>
      <c r="I21" s="30"/>
      <c r="J21" s="31"/>
      <c r="K21" s="31"/>
      <c r="L21" s="32"/>
      <c r="AH21" s="4">
        <v>24</v>
      </c>
    </row>
    <row r="22" spans="1:34" ht="25.15" customHeight="1">
      <c r="E22" s="33" t="s">
        <v>1</v>
      </c>
      <c r="F22" s="33"/>
      <c r="G22" s="33"/>
      <c r="H22" s="33"/>
      <c r="I22" s="33"/>
      <c r="J22" s="34"/>
      <c r="K22" s="34"/>
      <c r="AH22" s="4">
        <v>24</v>
      </c>
    </row>
    <row r="23" spans="1:34" ht="11.45" customHeight="1">
      <c r="E23" s="35"/>
      <c r="F23" s="35"/>
      <c r="G23" s="35"/>
      <c r="H23" s="35"/>
      <c r="I23" s="35"/>
      <c r="J23" s="35" t="s">
        <v>178</v>
      </c>
      <c r="K23" s="35" t="s">
        <v>178</v>
      </c>
      <c r="AH23" s="4">
        <v>11</v>
      </c>
    </row>
    <row r="24" spans="1:34" s="3" customFormat="1" ht="1.1499999999999999" customHeight="1">
      <c r="A24" s="9"/>
      <c r="H24" s="36"/>
      <c r="I24" s="36" t="s">
        <v>2</v>
      </c>
      <c r="J24" s="36" t="s">
        <v>3</v>
      </c>
      <c r="K24" s="36" t="s">
        <v>4</v>
      </c>
      <c r="AH24" s="3">
        <v>1</v>
      </c>
    </row>
    <row r="25" spans="1:34" ht="11.45" customHeight="1">
      <c r="E25" s="37"/>
      <c r="F25" s="38" t="s">
        <v>5</v>
      </c>
      <c r="G25" s="39"/>
      <c r="H25" s="40" t="s">
        <v>178</v>
      </c>
      <c r="I25" s="40" t="s">
        <v>6</v>
      </c>
      <c r="J25" s="40" t="s">
        <v>6</v>
      </c>
      <c r="K25" s="40" t="s">
        <v>7</v>
      </c>
      <c r="L25" s="41"/>
      <c r="AH25" s="4">
        <v>11</v>
      </c>
    </row>
    <row r="26" spans="1:34" ht="11.45" customHeight="1">
      <c r="E26" s="37"/>
      <c r="F26" s="38" t="s">
        <v>8</v>
      </c>
      <c r="G26" s="39"/>
      <c r="H26" s="40" t="s">
        <v>178</v>
      </c>
      <c r="I26" s="40" t="s">
        <v>9</v>
      </c>
      <c r="J26" s="40" t="s">
        <v>9</v>
      </c>
      <c r="K26" s="40" t="s">
        <v>9</v>
      </c>
      <c r="L26" s="41"/>
      <c r="AH26" s="4">
        <v>11</v>
      </c>
    </row>
    <row r="27" spans="1:34" ht="11.45" customHeight="1">
      <c r="E27" s="37"/>
      <c r="F27" s="38" t="s">
        <v>10</v>
      </c>
      <c r="G27" s="39"/>
      <c r="H27" s="40" t="s">
        <v>178</v>
      </c>
      <c r="I27" s="40" t="s">
        <v>11</v>
      </c>
      <c r="J27" s="40" t="s">
        <v>12</v>
      </c>
      <c r="K27" s="40" t="s">
        <v>9</v>
      </c>
      <c r="L27" s="41"/>
      <c r="AH27" s="4">
        <v>11</v>
      </c>
    </row>
    <row r="28" spans="1:34" ht="11.45" customHeight="1">
      <c r="E28" s="42" t="s">
        <v>13</v>
      </c>
      <c r="F28" s="43"/>
      <c r="G28" s="43"/>
      <c r="H28" s="44"/>
      <c r="I28" s="44"/>
      <c r="J28" s="44"/>
      <c r="K28" s="44"/>
      <c r="L28" s="41"/>
      <c r="AH28" s="4">
        <v>11</v>
      </c>
    </row>
    <row r="29" spans="1:34" ht="24" customHeight="1">
      <c r="E29" s="13" t="s">
        <v>14</v>
      </c>
      <c r="F29" s="13" t="s">
        <v>15</v>
      </c>
      <c r="G29" s="13" t="s">
        <v>16</v>
      </c>
      <c r="H29" s="13" t="s">
        <v>17</v>
      </c>
      <c r="I29" s="13" t="s">
        <v>17</v>
      </c>
      <c r="J29" s="13" t="s">
        <v>17</v>
      </c>
      <c r="K29" s="13" t="s">
        <v>17</v>
      </c>
      <c r="L29" s="41"/>
      <c r="AH29" s="4">
        <v>23</v>
      </c>
    </row>
    <row r="30" spans="1:34" ht="38.25" customHeight="1">
      <c r="D30" s="10"/>
      <c r="E30" s="11">
        <v>1</v>
      </c>
      <c r="F30" s="45" t="s">
        <v>18</v>
      </c>
      <c r="G30" s="13" t="s">
        <v>19</v>
      </c>
      <c r="H30" s="46"/>
      <c r="I30" s="46">
        <v>4588915.25</v>
      </c>
      <c r="J30" s="46">
        <v>10310.700000000001</v>
      </c>
      <c r="K30" s="46">
        <v>219.17315833333333</v>
      </c>
      <c r="L30" s="14" t="str">
        <f>FHD_NOTE_P_1</f>
        <v>Указывается выручка от регулируемого вида деятельности с распределением по видам деятельности.</v>
      </c>
      <c r="M30" s="15"/>
      <c r="AH30" s="4">
        <v>19</v>
      </c>
    </row>
    <row r="31" spans="1:34" ht="38.25" customHeight="1">
      <c r="D31" s="10"/>
      <c r="E31" s="11">
        <v>2</v>
      </c>
      <c r="F31" s="45" t="s">
        <v>20</v>
      </c>
      <c r="G31" s="13" t="s">
        <v>19</v>
      </c>
      <c r="H31" s="47">
        <v>0</v>
      </c>
      <c r="I31" s="47">
        <v>4235674.4762500003</v>
      </c>
      <c r="J31" s="47">
        <v>12561.834999999999</v>
      </c>
      <c r="K31" s="47">
        <v>89.392099999999999</v>
      </c>
      <c r="L31" s="14" t="str">
        <f>FHD_NOTE_P_2</f>
        <v>Указывается суммарная себестоимость производимых товаров.</v>
      </c>
      <c r="M31" s="3" t="s">
        <v>21</v>
      </c>
      <c r="AH31" s="4">
        <v>11</v>
      </c>
    </row>
    <row r="32" spans="1:34" ht="38.25" customHeight="1">
      <c r="D32" s="10"/>
      <c r="E32" s="11" t="s">
        <v>200</v>
      </c>
      <c r="F32" s="48" t="s">
        <v>22</v>
      </c>
      <c r="G32" s="13" t="s">
        <v>19</v>
      </c>
      <c r="H32" s="46"/>
      <c r="I32" s="46">
        <v>1640398.34</v>
      </c>
      <c r="J32" s="46">
        <v>0</v>
      </c>
      <c r="K32" s="46">
        <v>0</v>
      </c>
      <c r="L32" s="14" t="str">
        <f>FHD_NOTE_P_3</f>
        <v/>
      </c>
      <c r="M32" s="3" t="str">
        <f t="shared" ref="M32:M39" si="0">IF((LEN(E32)-LEN(SUBSTITUTE(E32,".","")))/LEN(".")=1,"p","")</f>
        <v>p</v>
      </c>
      <c r="AH32" s="4">
        <v>11</v>
      </c>
    </row>
    <row r="33" spans="1:34" ht="38.25" customHeight="1">
      <c r="A33" s="49" t="s">
        <v>179</v>
      </c>
      <c r="D33" s="10"/>
      <c r="E33" s="11" t="s">
        <v>201</v>
      </c>
      <c r="F33" s="48" t="s">
        <v>23</v>
      </c>
      <c r="G33" s="13" t="s">
        <v>19</v>
      </c>
      <c r="H33" s="47">
        <v>0</v>
      </c>
      <c r="I33" s="47">
        <v>443729.51999999996</v>
      </c>
      <c r="J33" s="47">
        <v>3473.66</v>
      </c>
      <c r="K33" s="47">
        <v>0</v>
      </c>
      <c r="L33" s="14" t="str">
        <f>FHD_NOTE_P_4</f>
        <v>Указываются суммарные расходы на приобретение топлива всех видов.</v>
      </c>
      <c r="M33" s="3" t="str">
        <f t="shared" si="0"/>
        <v>p</v>
      </c>
      <c r="AH33" s="4">
        <v>0</v>
      </c>
    </row>
    <row r="34" spans="1:34" s="59" customFormat="1" ht="0.75" customHeight="1">
      <c r="A34" s="49"/>
      <c r="B34" s="50" t="str">
        <f>E33&amp;".0"</f>
        <v>2.2.0</v>
      </c>
      <c r="C34" s="9"/>
      <c r="D34" s="51"/>
      <c r="E34" s="52"/>
      <c r="F34" s="53"/>
      <c r="G34" s="54"/>
      <c r="H34" s="55"/>
      <c r="I34" s="55"/>
      <c r="J34" s="55"/>
      <c r="K34" s="55"/>
      <c r="L34" s="56"/>
      <c r="M34" s="3" t="str">
        <f t="shared" si="0"/>
        <v/>
      </c>
      <c r="N34" s="3"/>
      <c r="O34" s="3"/>
      <c r="P34" s="3"/>
      <c r="Q34" s="3"/>
      <c r="R34" s="3"/>
      <c r="S34" s="3"/>
      <c r="T34" s="3"/>
      <c r="U34" s="3"/>
      <c r="V34" s="3"/>
      <c r="W34" s="57"/>
      <c r="X34" s="3"/>
      <c r="Y34" s="3"/>
      <c r="Z34" s="3"/>
      <c r="AA34" s="3"/>
      <c r="AB34" s="3"/>
      <c r="AC34" s="58"/>
      <c r="AD34" s="58"/>
      <c r="AE34" s="58"/>
      <c r="AF34" s="58"/>
      <c r="AG34" s="58"/>
      <c r="AH34" s="59">
        <v>0</v>
      </c>
    </row>
    <row r="35" spans="1:34" s="59" customFormat="1" ht="0.75" customHeight="1">
      <c r="A35" s="49"/>
      <c r="B35" s="50"/>
      <c r="C35" s="9"/>
      <c r="D35" s="51"/>
      <c r="E35" s="60"/>
      <c r="F35" s="61"/>
      <c r="G35" s="54"/>
      <c r="H35" s="62"/>
      <c r="I35" s="62"/>
      <c r="J35" s="62"/>
      <c r="K35" s="62"/>
      <c r="L35" s="56"/>
      <c r="M35" s="3" t="str">
        <f t="shared" si="0"/>
        <v/>
      </c>
      <c r="N35" s="3"/>
      <c r="O35" s="3"/>
      <c r="P35" s="3"/>
      <c r="Q35" s="3"/>
      <c r="R35" s="3"/>
      <c r="S35" s="3"/>
      <c r="T35" s="3"/>
      <c r="U35" s="3"/>
      <c r="V35" s="3"/>
      <c r="W35" s="57"/>
      <c r="X35" s="3"/>
      <c r="Y35" s="3"/>
      <c r="Z35" s="3"/>
      <c r="AA35" s="3"/>
      <c r="AB35" s="3"/>
      <c r="AC35" s="58"/>
      <c r="AD35" s="58"/>
      <c r="AE35" s="58"/>
      <c r="AF35" s="58"/>
      <c r="AG35" s="58"/>
      <c r="AH35" s="59">
        <v>0</v>
      </c>
    </row>
    <row r="36" spans="1:34" s="59" customFormat="1" ht="0.75" customHeight="1">
      <c r="A36" s="49"/>
      <c r="B36" s="50"/>
      <c r="C36" s="9"/>
      <c r="D36" s="51"/>
      <c r="E36" s="60"/>
      <c r="F36" s="61"/>
      <c r="G36" s="54"/>
      <c r="H36" s="62"/>
      <c r="I36" s="62"/>
      <c r="J36" s="62"/>
      <c r="K36" s="62"/>
      <c r="L36" s="56"/>
      <c r="M36" s="3" t="str">
        <f t="shared" si="0"/>
        <v/>
      </c>
      <c r="N36" s="3"/>
      <c r="O36" s="3"/>
      <c r="P36" s="3"/>
      <c r="Q36" s="3"/>
      <c r="R36" s="3"/>
      <c r="S36" s="3"/>
      <c r="T36" s="3"/>
      <c r="U36" s="3"/>
      <c r="V36" s="3"/>
      <c r="W36" s="57"/>
      <c r="X36" s="3"/>
      <c r="Y36" s="3"/>
      <c r="Z36" s="3"/>
      <c r="AA36" s="3"/>
      <c r="AB36" s="3"/>
      <c r="AC36" s="58"/>
      <c r="AD36" s="58"/>
      <c r="AE36" s="58"/>
      <c r="AF36" s="58"/>
      <c r="AG36" s="58"/>
      <c r="AH36" s="59">
        <v>0</v>
      </c>
    </row>
    <row r="37" spans="1:34" s="59" customFormat="1" ht="0.75" customHeight="1">
      <c r="A37" s="49"/>
      <c r="B37" s="50"/>
      <c r="C37" s="9"/>
      <c r="D37" s="51"/>
      <c r="E37" s="60"/>
      <c r="F37" s="61"/>
      <c r="G37" s="54"/>
      <c r="H37" s="62"/>
      <c r="I37" s="62"/>
      <c r="J37" s="62"/>
      <c r="K37" s="62"/>
      <c r="L37" s="56"/>
      <c r="M37" s="3" t="str">
        <f t="shared" si="0"/>
        <v/>
      </c>
      <c r="N37" s="3"/>
      <c r="O37" s="3"/>
      <c r="P37" s="3"/>
      <c r="Q37" s="3"/>
      <c r="R37" s="3"/>
      <c r="S37" s="3"/>
      <c r="T37" s="3"/>
      <c r="U37" s="3"/>
      <c r="V37" s="3"/>
      <c r="W37" s="57"/>
      <c r="X37" s="3"/>
      <c r="Y37" s="3"/>
      <c r="Z37" s="3"/>
      <c r="AA37" s="3"/>
      <c r="AB37" s="3"/>
      <c r="AC37" s="58"/>
      <c r="AD37" s="58"/>
      <c r="AE37" s="58"/>
      <c r="AF37" s="58"/>
      <c r="AG37" s="58"/>
      <c r="AH37" s="59">
        <v>0</v>
      </c>
    </row>
    <row r="38" spans="1:34" s="59" customFormat="1" ht="0.75" customHeight="1">
      <c r="A38" s="49"/>
      <c r="B38" s="50"/>
      <c r="C38" s="9"/>
      <c r="D38" s="51"/>
      <c r="E38" s="60"/>
      <c r="F38" s="61"/>
      <c r="G38" s="54"/>
      <c r="H38" s="62"/>
      <c r="I38" s="62"/>
      <c r="J38" s="62"/>
      <c r="K38" s="62"/>
      <c r="L38" s="56"/>
      <c r="M38" s="3" t="str">
        <f t="shared" si="0"/>
        <v/>
      </c>
      <c r="N38" s="3"/>
      <c r="O38" s="3"/>
      <c r="P38" s="3"/>
      <c r="Q38" s="3"/>
      <c r="R38" s="3"/>
      <c r="S38" s="3"/>
      <c r="T38" s="3"/>
      <c r="U38" s="3"/>
      <c r="V38" s="3"/>
      <c r="W38" s="57"/>
      <c r="X38" s="3"/>
      <c r="Y38" s="3"/>
      <c r="Z38" s="3"/>
      <c r="AA38" s="3"/>
      <c r="AB38" s="3"/>
      <c r="AC38" s="58"/>
      <c r="AD38" s="58"/>
      <c r="AE38" s="58"/>
      <c r="AF38" s="58"/>
      <c r="AG38" s="58"/>
      <c r="AH38" s="59">
        <v>0</v>
      </c>
    </row>
    <row r="39" spans="1:34" s="59" customFormat="1" ht="0.75" customHeight="1">
      <c r="A39" s="49"/>
      <c r="B39" s="50"/>
      <c r="C39" s="9"/>
      <c r="D39" s="51"/>
      <c r="E39" s="60"/>
      <c r="F39" s="61"/>
      <c r="G39" s="54"/>
      <c r="H39" s="55"/>
      <c r="I39" s="55"/>
      <c r="J39" s="55"/>
      <c r="K39" s="55"/>
      <c r="L39" s="56"/>
      <c r="M39" s="3" t="str">
        <f t="shared" si="0"/>
        <v/>
      </c>
      <c r="N39" s="3"/>
      <c r="O39" s="3"/>
      <c r="P39" s="3"/>
      <c r="Q39" s="3"/>
      <c r="R39" s="3"/>
      <c r="S39" s="3"/>
      <c r="T39" s="3"/>
      <c r="U39" s="3"/>
      <c r="V39" s="3"/>
      <c r="W39" s="57"/>
      <c r="X39" s="3"/>
      <c r="Y39" s="3"/>
      <c r="Z39" s="3"/>
      <c r="AA39" s="3"/>
      <c r="AB39" s="3"/>
      <c r="AC39" s="58"/>
      <c r="AD39" s="58"/>
      <c r="AE39" s="58"/>
      <c r="AF39" s="58"/>
      <c r="AG39" s="58"/>
      <c r="AH39" s="59">
        <v>0</v>
      </c>
    </row>
    <row r="40" spans="1:34" ht="23.25" customHeight="1">
      <c r="A40" s="63"/>
      <c r="B40" s="8" t="str">
        <f>E33&amp;".1"</f>
        <v>2.2.1</v>
      </c>
      <c r="C40" s="9" t="s">
        <v>172</v>
      </c>
      <c r="D40" s="64" t="s">
        <v>24</v>
      </c>
      <c r="E40" s="11" t="s">
        <v>202</v>
      </c>
      <c r="F40" s="12" t="s">
        <v>25</v>
      </c>
      <c r="G40" s="13" t="s">
        <v>26</v>
      </c>
      <c r="H40" s="13" t="s">
        <v>26</v>
      </c>
      <c r="I40" s="13" t="s">
        <v>26</v>
      </c>
      <c r="J40" s="13" t="s">
        <v>26</v>
      </c>
      <c r="K40" s="13" t="s">
        <v>26</v>
      </c>
      <c r="L40" s="14" t="s">
        <v>173</v>
      </c>
      <c r="M40" s="15"/>
      <c r="AH40" s="4">
        <v>0</v>
      </c>
    </row>
    <row r="41" spans="1:34" s="58" customFormat="1" ht="0.75" hidden="1" customHeight="1">
      <c r="A41" s="65"/>
      <c r="B41" s="8" t="str">
        <f>E33&amp;".0"</f>
        <v>2.2.0</v>
      </c>
      <c r="C41" s="9"/>
      <c r="D41" s="9"/>
      <c r="E41" s="16"/>
      <c r="F41" s="17" t="s">
        <v>174</v>
      </c>
      <c r="G41" s="18"/>
      <c r="H41" s="18">
        <v>0</v>
      </c>
      <c r="I41" s="18">
        <v>437599.29</v>
      </c>
      <c r="J41" s="18">
        <v>3473.66</v>
      </c>
      <c r="K41" s="18">
        <v>0</v>
      </c>
      <c r="L41" s="19"/>
      <c r="M41" s="3"/>
      <c r="N41" s="3"/>
      <c r="O41" s="3"/>
      <c r="P41" s="3"/>
      <c r="Q41" s="3"/>
      <c r="R41" s="3"/>
      <c r="S41" s="3"/>
      <c r="T41" s="3"/>
      <c r="U41" s="3"/>
      <c r="V41" s="3"/>
      <c r="W41" s="3"/>
      <c r="X41" s="3"/>
      <c r="Y41" s="3"/>
      <c r="Z41" s="3"/>
      <c r="AA41" s="3"/>
      <c r="AB41" s="3"/>
      <c r="AC41" s="3"/>
      <c r="AD41" s="3"/>
      <c r="AE41" s="3"/>
      <c r="AF41" s="3"/>
      <c r="AG41" s="3"/>
      <c r="AH41" s="3">
        <v>0</v>
      </c>
    </row>
    <row r="42" spans="1:34" ht="23.25" customHeight="1">
      <c r="A42" s="63"/>
      <c r="B42" s="8" t="str">
        <f>E33&amp;".0"</f>
        <v>2.2.0</v>
      </c>
      <c r="C42" s="9"/>
      <c r="D42" s="10"/>
      <c r="E42" s="11" t="s">
        <v>27</v>
      </c>
      <c r="F42" s="20" t="s">
        <v>28</v>
      </c>
      <c r="G42" s="21" t="s">
        <v>29</v>
      </c>
      <c r="H42" s="22"/>
      <c r="I42" s="22">
        <v>96168.735000000001</v>
      </c>
      <c r="J42" s="22">
        <v>749.149</v>
      </c>
      <c r="K42" s="22"/>
      <c r="L42" s="14" t="s">
        <v>175</v>
      </c>
      <c r="M42" s="15"/>
      <c r="AH42" s="4">
        <v>0</v>
      </c>
    </row>
    <row r="43" spans="1:34" ht="18.75" customHeight="1">
      <c r="A43" s="63"/>
      <c r="B43" s="8" t="str">
        <f>E33&amp;".0"</f>
        <v>2.2.0</v>
      </c>
      <c r="C43" s="9"/>
      <c r="D43" s="10"/>
      <c r="E43" s="11" t="s">
        <v>30</v>
      </c>
      <c r="F43" s="20" t="s">
        <v>31</v>
      </c>
      <c r="G43" s="13" t="s">
        <v>19</v>
      </c>
      <c r="H43" s="22"/>
      <c r="I43" s="22">
        <v>4.1551640250072959</v>
      </c>
      <c r="J43" s="22">
        <v>3.9892478980282959</v>
      </c>
      <c r="K43" s="22"/>
      <c r="L43" s="14"/>
      <c r="M43" s="15"/>
      <c r="AH43" s="4">
        <v>0</v>
      </c>
    </row>
    <row r="44" spans="1:34" ht="18.75" customHeight="1">
      <c r="A44" s="63"/>
      <c r="B44" s="8" t="str">
        <f>E33&amp;".0"</f>
        <v>2.2.0</v>
      </c>
      <c r="C44" s="9"/>
      <c r="D44" s="10"/>
      <c r="E44" s="11" t="s">
        <v>32</v>
      </c>
      <c r="F44" s="20" t="s">
        <v>33</v>
      </c>
      <c r="G44" s="13" t="s">
        <v>19</v>
      </c>
      <c r="H44" s="22"/>
      <c r="I44" s="22">
        <v>38002.421997539997</v>
      </c>
      <c r="J44" s="22">
        <v>485.11892644</v>
      </c>
      <c r="K44" s="22"/>
      <c r="L44" s="14"/>
      <c r="M44" s="15"/>
      <c r="AH44" s="4">
        <v>0</v>
      </c>
    </row>
    <row r="45" spans="1:34" ht="18.75" customHeight="1">
      <c r="A45" s="63"/>
      <c r="B45" s="8" t="str">
        <f>E33&amp;".0"</f>
        <v>2.2.0</v>
      </c>
      <c r="C45" s="9"/>
      <c r="D45" s="10"/>
      <c r="E45" s="11" t="s">
        <v>34</v>
      </c>
      <c r="F45" s="20" t="s">
        <v>35</v>
      </c>
      <c r="G45" s="13" t="s">
        <v>26</v>
      </c>
      <c r="H45" s="23"/>
      <c r="I45" s="23" t="s">
        <v>36</v>
      </c>
      <c r="J45" s="23" t="s">
        <v>36</v>
      </c>
      <c r="K45" s="23"/>
      <c r="L45" s="14"/>
      <c r="M45" s="15"/>
      <c r="AH45" s="4">
        <v>0</v>
      </c>
    </row>
    <row r="46" spans="1:34" ht="23.25" customHeight="1">
      <c r="A46" s="63"/>
      <c r="B46" s="8" t="str">
        <f>E33&amp;".2"</f>
        <v>2.2.2</v>
      </c>
      <c r="C46" s="9" t="s">
        <v>172</v>
      </c>
      <c r="D46" s="64" t="s">
        <v>24</v>
      </c>
      <c r="E46" s="11" t="s">
        <v>203</v>
      </c>
      <c r="F46" s="12" t="s">
        <v>37</v>
      </c>
      <c r="G46" s="13" t="s">
        <v>26</v>
      </c>
      <c r="H46" s="13" t="s">
        <v>26</v>
      </c>
      <c r="I46" s="13" t="s">
        <v>26</v>
      </c>
      <c r="J46" s="13" t="s">
        <v>26</v>
      </c>
      <c r="K46" s="13" t="s">
        <v>26</v>
      </c>
      <c r="L46" s="14" t="s">
        <v>173</v>
      </c>
      <c r="M46" s="15"/>
      <c r="AH46" s="4">
        <v>0</v>
      </c>
    </row>
    <row r="47" spans="1:34" s="58" customFormat="1" ht="0.75" hidden="1" customHeight="1">
      <c r="A47" s="65"/>
      <c r="B47" s="8" t="str">
        <f>E33&amp;".1"</f>
        <v>2.2.1</v>
      </c>
      <c r="C47" s="9"/>
      <c r="D47" s="9"/>
      <c r="E47" s="16"/>
      <c r="F47" s="17" t="s">
        <v>174</v>
      </c>
      <c r="G47" s="18"/>
      <c r="H47" s="18">
        <v>0</v>
      </c>
      <c r="I47" s="18">
        <v>6130.23</v>
      </c>
      <c r="J47" s="18">
        <v>0</v>
      </c>
      <c r="K47" s="18">
        <v>0</v>
      </c>
      <c r="L47" s="19"/>
      <c r="M47" s="3"/>
      <c r="N47" s="3"/>
      <c r="O47" s="3"/>
      <c r="P47" s="3"/>
      <c r="Q47" s="3"/>
      <c r="R47" s="3"/>
      <c r="S47" s="3"/>
      <c r="T47" s="3"/>
      <c r="U47" s="3"/>
      <c r="V47" s="3"/>
      <c r="W47" s="3"/>
      <c r="X47" s="3"/>
      <c r="Y47" s="3"/>
      <c r="Z47" s="3"/>
      <c r="AA47" s="3"/>
      <c r="AB47" s="3"/>
      <c r="AC47" s="3"/>
      <c r="AD47" s="3"/>
      <c r="AE47" s="3"/>
      <c r="AF47" s="3"/>
      <c r="AG47" s="3"/>
      <c r="AH47" s="3">
        <v>0</v>
      </c>
    </row>
    <row r="48" spans="1:34" ht="23.25" customHeight="1">
      <c r="A48" s="63"/>
      <c r="B48" s="8" t="str">
        <f>E33&amp;".1"</f>
        <v>2.2.1</v>
      </c>
      <c r="C48" s="9"/>
      <c r="D48" s="10"/>
      <c r="E48" s="11" t="s">
        <v>38</v>
      </c>
      <c r="F48" s="20" t="s">
        <v>28</v>
      </c>
      <c r="G48" s="21" t="s">
        <v>39</v>
      </c>
      <c r="H48" s="22"/>
      <c r="I48" s="22">
        <v>790.27</v>
      </c>
      <c r="J48" s="22"/>
      <c r="K48" s="22"/>
      <c r="L48" s="14" t="s">
        <v>175</v>
      </c>
      <c r="M48" s="15"/>
      <c r="AH48" s="4">
        <v>0</v>
      </c>
    </row>
    <row r="49" spans="1:34" ht="18.75" customHeight="1">
      <c r="A49" s="63"/>
      <c r="B49" s="8" t="str">
        <f>E33&amp;".1"</f>
        <v>2.2.1</v>
      </c>
      <c r="C49" s="9"/>
      <c r="D49" s="10"/>
      <c r="E49" s="11" t="s">
        <v>40</v>
      </c>
      <c r="F49" s="20" t="s">
        <v>31</v>
      </c>
      <c r="G49" s="13" t="s">
        <v>19</v>
      </c>
      <c r="H49" s="22"/>
      <c r="I49" s="22">
        <v>7.7571336378706004</v>
      </c>
      <c r="J49" s="22"/>
      <c r="K49" s="22"/>
      <c r="L49" s="14"/>
      <c r="M49" s="15"/>
      <c r="AH49" s="4">
        <v>0</v>
      </c>
    </row>
    <row r="50" spans="1:34" ht="18.75" customHeight="1">
      <c r="A50" s="63"/>
      <c r="B50" s="8" t="str">
        <f>E33&amp;".1"</f>
        <v>2.2.1</v>
      </c>
      <c r="C50" s="9"/>
      <c r="D50" s="10"/>
      <c r="E50" s="11" t="s">
        <v>41</v>
      </c>
      <c r="F50" s="20" t="s">
        <v>33</v>
      </c>
      <c r="G50" s="13" t="s">
        <v>19</v>
      </c>
      <c r="H50" s="22"/>
      <c r="I50" s="22">
        <v>0</v>
      </c>
      <c r="J50" s="22"/>
      <c r="K50" s="22"/>
      <c r="L50" s="14"/>
      <c r="M50" s="15"/>
      <c r="AH50" s="4">
        <v>0</v>
      </c>
    </row>
    <row r="51" spans="1:34" ht="18.75" customHeight="1">
      <c r="A51" s="63"/>
      <c r="B51" s="8" t="str">
        <f>E33&amp;".1"</f>
        <v>2.2.1</v>
      </c>
      <c r="C51" s="9"/>
      <c r="D51" s="10"/>
      <c r="E51" s="11" t="s">
        <v>42</v>
      </c>
      <c r="F51" s="20" t="s">
        <v>35</v>
      </c>
      <c r="G51" s="13" t="s">
        <v>26</v>
      </c>
      <c r="H51" s="23"/>
      <c r="I51" s="23" t="s">
        <v>36</v>
      </c>
      <c r="J51" s="23"/>
      <c r="K51" s="23"/>
      <c r="L51" s="14"/>
      <c r="M51" s="15"/>
      <c r="AH51" s="4">
        <v>0</v>
      </c>
    </row>
    <row r="52" spans="1:34" s="2" customFormat="1" ht="15" customHeight="1">
      <c r="A52" s="49"/>
      <c r="C52" s="3"/>
      <c r="D52" s="66"/>
      <c r="E52" s="67"/>
      <c r="F52" s="68" t="s">
        <v>43</v>
      </c>
      <c r="G52" s="69"/>
      <c r="H52" s="70"/>
      <c r="I52" s="70"/>
      <c r="J52" s="70"/>
      <c r="K52" s="70"/>
      <c r="L52" s="71"/>
      <c r="M52" s="3" t="str">
        <f t="shared" ref="M52:M82" si="1">IF((LEN(E52)-LEN(SUBSTITUTE(E52,".","")))/LEN(".")=1,"p","")</f>
        <v/>
      </c>
      <c r="N52" s="3"/>
      <c r="O52" s="3"/>
      <c r="T52" s="3"/>
      <c r="W52" s="5"/>
      <c r="AC52" s="6"/>
      <c r="AD52" s="6"/>
      <c r="AE52" s="6"/>
      <c r="AF52" s="6"/>
      <c r="AG52" s="6"/>
      <c r="AH52" s="2">
        <v>0</v>
      </c>
    </row>
    <row r="53" spans="1:34" ht="11.25" hidden="1" customHeight="1">
      <c r="A53" s="49" t="s">
        <v>180</v>
      </c>
      <c r="D53" s="10"/>
      <c r="E53" s="11" t="s">
        <v>178</v>
      </c>
      <c r="F53" s="48" t="s">
        <v>178</v>
      </c>
      <c r="G53" s="13" t="s">
        <v>19</v>
      </c>
      <c r="H53" s="46"/>
      <c r="I53" s="46"/>
      <c r="J53" s="46"/>
      <c r="K53" s="46"/>
      <c r="L53" s="14" t="str">
        <f>FHD_NOTE_P_5</f>
        <v/>
      </c>
      <c r="M53" s="3" t="str">
        <f t="shared" si="1"/>
        <v/>
      </c>
      <c r="AH53" s="4">
        <v>0</v>
      </c>
    </row>
    <row r="54" spans="1:34" ht="11.25" hidden="1" customHeight="1">
      <c r="A54" s="49"/>
      <c r="D54" s="10"/>
      <c r="E54" s="11" t="s">
        <v>178</v>
      </c>
      <c r="F54" s="48" t="s">
        <v>178</v>
      </c>
      <c r="G54" s="13" t="s">
        <v>19</v>
      </c>
      <c r="H54" s="46"/>
      <c r="I54" s="46"/>
      <c r="J54" s="46"/>
      <c r="K54" s="46"/>
      <c r="L54" s="14" t="str">
        <f>FHD_NOTE_P_6</f>
        <v/>
      </c>
      <c r="M54" s="3" t="str">
        <f t="shared" si="1"/>
        <v/>
      </c>
      <c r="AH54" s="4">
        <v>0</v>
      </c>
    </row>
    <row r="55" spans="1:34" ht="11.25" hidden="1" customHeight="1">
      <c r="A55" s="49"/>
      <c r="D55" s="10"/>
      <c r="E55" s="11" t="s">
        <v>178</v>
      </c>
      <c r="F55" s="48" t="s">
        <v>178</v>
      </c>
      <c r="G55" s="13" t="s">
        <v>19</v>
      </c>
      <c r="H55" s="46"/>
      <c r="I55" s="46"/>
      <c r="J55" s="46"/>
      <c r="K55" s="46"/>
      <c r="L55" s="14" t="str">
        <f>FHD_NOTE_P_7</f>
        <v/>
      </c>
      <c r="M55" s="3" t="str">
        <f t="shared" si="1"/>
        <v/>
      </c>
      <c r="AH55" s="4">
        <v>0</v>
      </c>
    </row>
    <row r="56" spans="1:34" ht="22.5" customHeight="1">
      <c r="D56" s="10"/>
      <c r="E56" s="11" t="s">
        <v>204</v>
      </c>
      <c r="F56" s="48" t="s">
        <v>44</v>
      </c>
      <c r="G56" s="13" t="s">
        <v>19</v>
      </c>
      <c r="H56" s="46"/>
      <c r="I56" s="46">
        <v>172640.3</v>
      </c>
      <c r="J56" s="46">
        <v>1133.42</v>
      </c>
      <c r="K56" s="46">
        <v>0</v>
      </c>
      <c r="L56" s="14" t="str">
        <f>FHD_NOTE_P_8</f>
        <v/>
      </c>
      <c r="M56" s="3" t="str">
        <f t="shared" si="1"/>
        <v>p</v>
      </c>
      <c r="AH56" s="4">
        <v>11</v>
      </c>
    </row>
    <row r="57" spans="1:34" ht="22.5" customHeight="1">
      <c r="D57" s="10"/>
      <c r="E57" s="11" t="s">
        <v>205</v>
      </c>
      <c r="F57" s="72" t="s">
        <v>45</v>
      </c>
      <c r="G57" s="13" t="s">
        <v>46</v>
      </c>
      <c r="H57" s="46"/>
      <c r="I57" s="46">
        <v>6.76</v>
      </c>
      <c r="J57" s="46">
        <v>6.79</v>
      </c>
      <c r="K57" s="46">
        <v>0</v>
      </c>
      <c r="L57" s="14" t="str">
        <f>FHD_NOTE_P_9</f>
        <v/>
      </c>
      <c r="M57" s="3" t="str">
        <f t="shared" si="1"/>
        <v/>
      </c>
      <c r="AH57" s="4">
        <v>11</v>
      </c>
    </row>
    <row r="58" spans="1:34" s="2" customFormat="1" ht="22.5" customHeight="1">
      <c r="A58" s="1"/>
      <c r="C58" s="3"/>
      <c r="D58" s="73"/>
      <c r="E58" s="11" t="s">
        <v>206</v>
      </c>
      <c r="F58" s="72" t="s">
        <v>47</v>
      </c>
      <c r="G58" s="13" t="s">
        <v>48</v>
      </c>
      <c r="H58" s="46"/>
      <c r="I58" s="46">
        <v>25521.49</v>
      </c>
      <c r="J58" s="46">
        <v>166.9</v>
      </c>
      <c r="K58" s="46">
        <v>0</v>
      </c>
      <c r="L58" s="14" t="str">
        <f>FHD_NOTE_P_10</f>
        <v/>
      </c>
      <c r="M58" s="3" t="str">
        <f t="shared" si="1"/>
        <v/>
      </c>
      <c r="N58" s="3"/>
      <c r="O58" s="3"/>
      <c r="T58" s="3"/>
      <c r="W58" s="5"/>
      <c r="AC58" s="6"/>
      <c r="AD58" s="6"/>
      <c r="AE58" s="6"/>
      <c r="AF58" s="6"/>
      <c r="AG58" s="6"/>
      <c r="AH58" s="2">
        <v>11</v>
      </c>
    </row>
    <row r="59" spans="1:34" s="2" customFormat="1" ht="22.5" customHeight="1">
      <c r="A59" s="74" t="s">
        <v>181</v>
      </c>
      <c r="C59" s="3"/>
      <c r="D59" s="75"/>
      <c r="E59" s="11" t="s">
        <v>207</v>
      </c>
      <c r="F59" s="48" t="s">
        <v>49</v>
      </c>
      <c r="G59" s="13" t="s">
        <v>19</v>
      </c>
      <c r="H59" s="46"/>
      <c r="I59" s="46">
        <v>12068.57</v>
      </c>
      <c r="J59" s="46">
        <v>74.47</v>
      </c>
      <c r="K59" s="46">
        <v>0</v>
      </c>
      <c r="L59" s="14" t="str">
        <f>FHD_NOTE_P_11</f>
        <v/>
      </c>
      <c r="M59" s="3" t="str">
        <f t="shared" si="1"/>
        <v>p</v>
      </c>
      <c r="N59" s="3"/>
      <c r="O59" s="3"/>
      <c r="T59" s="3"/>
      <c r="W59" s="5"/>
      <c r="AC59" s="6"/>
      <c r="AD59" s="6"/>
      <c r="AE59" s="6"/>
      <c r="AF59" s="6"/>
      <c r="AG59" s="6"/>
      <c r="AH59" s="2">
        <v>0</v>
      </c>
    </row>
    <row r="60" spans="1:34" s="2" customFormat="1" ht="22.5" customHeight="1">
      <c r="A60" s="74" t="s">
        <v>182</v>
      </c>
      <c r="C60" s="3"/>
      <c r="D60" s="10"/>
      <c r="E60" s="11" t="s">
        <v>208</v>
      </c>
      <c r="F60" s="48" t="s">
        <v>50</v>
      </c>
      <c r="G60" s="13" t="s">
        <v>19</v>
      </c>
      <c r="H60" s="76"/>
      <c r="I60" s="76">
        <v>2862.84</v>
      </c>
      <c r="J60" s="76">
        <v>0</v>
      </c>
      <c r="K60" s="76">
        <v>0</v>
      </c>
      <c r="L60" s="14" t="str">
        <f>FHD_NOTE_P_12</f>
        <v/>
      </c>
      <c r="M60" s="3" t="str">
        <f t="shared" si="1"/>
        <v>p</v>
      </c>
      <c r="N60" s="3"/>
      <c r="O60" s="3"/>
      <c r="T60" s="3"/>
      <c r="W60" s="5"/>
      <c r="AC60" s="6"/>
      <c r="AD60" s="6"/>
      <c r="AE60" s="6"/>
      <c r="AF60" s="6"/>
      <c r="AG60" s="6"/>
      <c r="AH60" s="2">
        <v>18</v>
      </c>
    </row>
    <row r="61" spans="1:34" s="78" customFormat="1" ht="32.25" customHeight="1">
      <c r="A61" s="77"/>
      <c r="C61" s="79"/>
      <c r="D61" s="80"/>
      <c r="E61" s="11" t="s">
        <v>209</v>
      </c>
      <c r="F61" s="48" t="s">
        <v>51</v>
      </c>
      <c r="G61" s="13" t="s">
        <v>19</v>
      </c>
      <c r="H61" s="46"/>
      <c r="I61" s="46">
        <v>365596.13</v>
      </c>
      <c r="J61" s="46">
        <v>1401.85</v>
      </c>
      <c r="K61" s="46">
        <v>29.929100000000002</v>
      </c>
      <c r="L61" s="14" t="str">
        <f>FHD_NOTE_P_13</f>
        <v/>
      </c>
      <c r="M61" s="3" t="str">
        <f t="shared" si="1"/>
        <v>p</v>
      </c>
      <c r="N61" s="79"/>
      <c r="O61" s="79"/>
      <c r="T61" s="79"/>
      <c r="W61" s="81"/>
      <c r="AC61" s="82"/>
      <c r="AD61" s="82"/>
      <c r="AE61" s="82"/>
      <c r="AF61" s="82"/>
      <c r="AG61" s="82"/>
      <c r="AH61" s="78">
        <v>11</v>
      </c>
    </row>
    <row r="62" spans="1:34" s="78" customFormat="1" ht="31.5" customHeight="1">
      <c r="A62" s="77"/>
      <c r="C62" s="79"/>
      <c r="D62" s="80"/>
      <c r="E62" s="11" t="s">
        <v>210</v>
      </c>
      <c r="F62" s="72" t="s">
        <v>52</v>
      </c>
      <c r="G62" s="13" t="s">
        <v>19</v>
      </c>
      <c r="H62" s="46"/>
      <c r="I62" s="46">
        <v>280516.89</v>
      </c>
      <c r="J62" s="46">
        <v>1077.54</v>
      </c>
      <c r="K62" s="46">
        <v>23.129000000000001</v>
      </c>
      <c r="L62" s="14" t="str">
        <f>FHD_NOTE_P_14</f>
        <v/>
      </c>
      <c r="M62" s="3" t="str">
        <f t="shared" si="1"/>
        <v/>
      </c>
      <c r="N62" s="79"/>
      <c r="O62" s="79"/>
      <c r="T62" s="79"/>
      <c r="W62" s="81"/>
      <c r="AC62" s="82"/>
      <c r="AD62" s="82"/>
      <c r="AE62" s="82"/>
      <c r="AF62" s="82"/>
      <c r="AG62" s="82"/>
      <c r="AH62" s="78">
        <v>11</v>
      </c>
    </row>
    <row r="63" spans="1:34" s="78" customFormat="1" ht="38.25" customHeight="1">
      <c r="A63" s="77"/>
      <c r="C63" s="79"/>
      <c r="D63" s="80"/>
      <c r="E63" s="11" t="s">
        <v>211</v>
      </c>
      <c r="F63" s="72" t="s">
        <v>53</v>
      </c>
      <c r="G63" s="13" t="s">
        <v>19</v>
      </c>
      <c r="H63" s="46"/>
      <c r="I63" s="46">
        <v>85079.24</v>
      </c>
      <c r="J63" s="46">
        <v>324.3</v>
      </c>
      <c r="K63" s="46">
        <v>6.8000999999999996</v>
      </c>
      <c r="L63" s="14" t="str">
        <f>FHD_NOTE_P_15</f>
        <v/>
      </c>
      <c r="M63" s="3" t="str">
        <f t="shared" si="1"/>
        <v/>
      </c>
      <c r="N63" s="79"/>
      <c r="O63" s="79"/>
      <c r="T63" s="79"/>
      <c r="W63" s="81"/>
      <c r="AC63" s="82"/>
      <c r="AD63" s="82"/>
      <c r="AE63" s="82"/>
      <c r="AF63" s="82"/>
      <c r="AG63" s="82"/>
      <c r="AH63" s="78">
        <v>11</v>
      </c>
    </row>
    <row r="64" spans="1:34" s="2" customFormat="1" ht="45" customHeight="1">
      <c r="A64" s="1"/>
      <c r="C64" s="3"/>
      <c r="D64" s="10"/>
      <c r="E64" s="11" t="s">
        <v>212</v>
      </c>
      <c r="F64" s="48" t="s">
        <v>54</v>
      </c>
      <c r="G64" s="13" t="s">
        <v>19</v>
      </c>
      <c r="H64" s="46"/>
      <c r="I64" s="46">
        <v>282888.56</v>
      </c>
      <c r="J64" s="46">
        <v>1278.18</v>
      </c>
      <c r="K64" s="46">
        <v>14.54569</v>
      </c>
      <c r="L64" s="14" t="str">
        <f>FHD_NOTE_P_16</f>
        <v/>
      </c>
      <c r="M64" s="3" t="str">
        <f t="shared" si="1"/>
        <v>p</v>
      </c>
      <c r="N64" s="3"/>
      <c r="O64" s="3"/>
      <c r="T64" s="3"/>
      <c r="W64" s="5"/>
      <c r="AC64" s="6"/>
      <c r="AD64" s="6"/>
      <c r="AE64" s="6"/>
      <c r="AF64" s="6"/>
      <c r="AG64" s="6"/>
      <c r="AH64" s="2">
        <v>11</v>
      </c>
    </row>
    <row r="65" spans="1:34" s="2" customFormat="1" ht="31.5" customHeight="1">
      <c r="A65" s="1"/>
      <c r="C65" s="3"/>
      <c r="D65" s="10"/>
      <c r="E65" s="11" t="s">
        <v>213</v>
      </c>
      <c r="F65" s="72" t="s">
        <v>55</v>
      </c>
      <c r="G65" s="13" t="s">
        <v>19</v>
      </c>
      <c r="H65" s="46"/>
      <c r="I65" s="46">
        <v>220343.78</v>
      </c>
      <c r="J65" s="46">
        <v>995.95</v>
      </c>
      <c r="K65" s="46">
        <v>11.029400000000001</v>
      </c>
      <c r="L65" s="14" t="str">
        <f>FHD_NOTE_P_17</f>
        <v/>
      </c>
      <c r="M65" s="3" t="str">
        <f t="shared" si="1"/>
        <v/>
      </c>
      <c r="N65" s="3"/>
      <c r="O65" s="3"/>
      <c r="T65" s="3"/>
      <c r="W65" s="5"/>
      <c r="AC65" s="6"/>
      <c r="AD65" s="6"/>
      <c r="AE65" s="6"/>
      <c r="AF65" s="6"/>
      <c r="AG65" s="6"/>
      <c r="AH65" s="2">
        <v>11</v>
      </c>
    </row>
    <row r="66" spans="1:34" s="2" customFormat="1" ht="31.5" customHeight="1">
      <c r="A66" s="1"/>
      <c r="C66" s="3"/>
      <c r="D66" s="10"/>
      <c r="E66" s="11" t="s">
        <v>214</v>
      </c>
      <c r="F66" s="72" t="s">
        <v>56</v>
      </c>
      <c r="G66" s="13" t="s">
        <v>19</v>
      </c>
      <c r="H66" s="46"/>
      <c r="I66" s="46">
        <v>62544.78</v>
      </c>
      <c r="J66" s="46">
        <v>282.23</v>
      </c>
      <c r="K66" s="46">
        <v>3.5162900000000001</v>
      </c>
      <c r="L66" s="14" t="str">
        <f>FHD_NOTE_P_18</f>
        <v/>
      </c>
      <c r="M66" s="3" t="str">
        <f t="shared" si="1"/>
        <v/>
      </c>
      <c r="N66" s="3"/>
      <c r="O66" s="3"/>
      <c r="T66" s="3"/>
      <c r="W66" s="5"/>
      <c r="AC66" s="6"/>
      <c r="AD66" s="6"/>
      <c r="AE66" s="6"/>
      <c r="AF66" s="6"/>
      <c r="AG66" s="6"/>
      <c r="AH66" s="2">
        <v>11</v>
      </c>
    </row>
    <row r="67" spans="1:34" s="2" customFormat="1" ht="22.5" customHeight="1">
      <c r="A67" s="1"/>
      <c r="C67" s="3"/>
      <c r="D67" s="75"/>
      <c r="E67" s="11" t="s">
        <v>215</v>
      </c>
      <c r="F67" s="48" t="s">
        <v>57</v>
      </c>
      <c r="G67" s="13" t="s">
        <v>19</v>
      </c>
      <c r="H67" s="46"/>
      <c r="I67" s="46">
        <v>313624.36</v>
      </c>
      <c r="J67" s="46">
        <v>1699.45</v>
      </c>
      <c r="K67" s="46">
        <v>0.72399999999999998</v>
      </c>
      <c r="L67" s="14" t="str">
        <f>FHD_NOTE_P_19</f>
        <v/>
      </c>
      <c r="M67" s="3" t="str">
        <f t="shared" si="1"/>
        <v>p</v>
      </c>
      <c r="N67" s="3"/>
      <c r="O67" s="3"/>
      <c r="T67" s="3"/>
      <c r="W67" s="5"/>
      <c r="AC67" s="6"/>
      <c r="AD67" s="6"/>
      <c r="AE67" s="6"/>
      <c r="AF67" s="6"/>
      <c r="AG67" s="6"/>
      <c r="AH67" s="2">
        <v>11</v>
      </c>
    </row>
    <row r="68" spans="1:34" s="2" customFormat="1" ht="22.5" customHeight="1">
      <c r="A68" s="1"/>
      <c r="C68" s="3"/>
      <c r="D68" s="75"/>
      <c r="E68" s="11" t="s">
        <v>216</v>
      </c>
      <c r="F68" s="72" t="s">
        <v>58</v>
      </c>
      <c r="G68" s="13" t="s">
        <v>19</v>
      </c>
      <c r="H68" s="46"/>
      <c r="I68" s="46">
        <v>298681.71000000002</v>
      </c>
      <c r="J68" s="46">
        <v>1637.49</v>
      </c>
      <c r="K68" s="46">
        <v>0</v>
      </c>
      <c r="L68" s="14" t="str">
        <f>FHD_NOTE_P_20</f>
        <v/>
      </c>
      <c r="M68" s="3" t="str">
        <f t="shared" si="1"/>
        <v/>
      </c>
      <c r="N68" s="3"/>
      <c r="O68" s="3"/>
      <c r="T68" s="3"/>
      <c r="W68" s="5"/>
      <c r="AC68" s="6"/>
      <c r="AD68" s="6"/>
      <c r="AE68" s="6"/>
      <c r="AF68" s="6"/>
      <c r="AG68" s="6"/>
      <c r="AH68" s="2">
        <v>11</v>
      </c>
    </row>
    <row r="69" spans="1:34" s="2" customFormat="1" ht="22.5" customHeight="1">
      <c r="A69" s="1"/>
      <c r="C69" s="3"/>
      <c r="D69" s="75"/>
      <c r="E69" s="11" t="s">
        <v>217</v>
      </c>
      <c r="F69" s="72" t="s">
        <v>59</v>
      </c>
      <c r="G69" s="13" t="s">
        <v>19</v>
      </c>
      <c r="H69" s="46"/>
      <c r="I69" s="46">
        <v>14942.65</v>
      </c>
      <c r="J69" s="46">
        <v>61.96</v>
      </c>
      <c r="K69" s="46">
        <v>0</v>
      </c>
      <c r="L69" s="14" t="str">
        <f>FHD_NOTE_P_21</f>
        <v/>
      </c>
      <c r="M69" s="3" t="str">
        <f t="shared" si="1"/>
        <v/>
      </c>
      <c r="N69" s="3"/>
      <c r="O69" s="3"/>
      <c r="T69" s="3"/>
      <c r="W69" s="5"/>
      <c r="AC69" s="6"/>
      <c r="AD69" s="6"/>
      <c r="AE69" s="6"/>
      <c r="AF69" s="6"/>
      <c r="AG69" s="6"/>
      <c r="AH69" s="2">
        <v>11</v>
      </c>
    </row>
    <row r="70" spans="1:34" s="2" customFormat="1" ht="22.5" customHeight="1">
      <c r="A70" s="1"/>
      <c r="C70" s="3"/>
      <c r="D70" s="10"/>
      <c r="E70" s="11" t="s">
        <v>218</v>
      </c>
      <c r="F70" s="48" t="s">
        <v>60</v>
      </c>
      <c r="G70" s="13" t="s">
        <v>19</v>
      </c>
      <c r="H70" s="46"/>
      <c r="I70" s="46">
        <v>14932.70988</v>
      </c>
      <c r="J70" s="46">
        <v>0</v>
      </c>
      <c r="K70" s="46">
        <v>0</v>
      </c>
      <c r="L70" s="14" t="str">
        <f>FHD_NOTE_P_22</f>
        <v/>
      </c>
      <c r="M70" s="3" t="str">
        <f t="shared" si="1"/>
        <v>p</v>
      </c>
      <c r="N70" s="3"/>
      <c r="O70" s="3"/>
      <c r="T70" s="3"/>
      <c r="W70" s="5"/>
      <c r="AC70" s="6"/>
      <c r="AD70" s="6"/>
      <c r="AE70" s="6"/>
      <c r="AF70" s="6"/>
      <c r="AG70" s="6"/>
      <c r="AH70" s="2">
        <v>11</v>
      </c>
    </row>
    <row r="71" spans="1:34" s="2" customFormat="1" ht="22.5" customHeight="1">
      <c r="A71" s="1"/>
      <c r="C71" s="3"/>
      <c r="D71" s="75"/>
      <c r="E71" s="11" t="s">
        <v>219</v>
      </c>
      <c r="F71" s="48" t="s">
        <v>61</v>
      </c>
      <c r="G71" s="13" t="s">
        <v>19</v>
      </c>
      <c r="H71" s="46"/>
      <c r="I71" s="46">
        <v>224322.696</v>
      </c>
      <c r="J71" s="46">
        <v>688.20999999999992</v>
      </c>
      <c r="K71" s="46">
        <v>30.73</v>
      </c>
      <c r="L71" s="14" t="str">
        <f>FHD_NOTE_P_23</f>
        <v>Указывается общая сумма общепроизводственных расходов.</v>
      </c>
      <c r="M71" s="3" t="str">
        <f t="shared" si="1"/>
        <v>p</v>
      </c>
      <c r="N71" s="3"/>
      <c r="O71" s="3"/>
      <c r="T71" s="3"/>
      <c r="W71" s="5"/>
      <c r="AC71" s="6"/>
      <c r="AD71" s="6"/>
      <c r="AE71" s="6"/>
      <c r="AF71" s="6"/>
      <c r="AG71" s="6"/>
      <c r="AH71" s="2">
        <v>11</v>
      </c>
    </row>
    <row r="72" spans="1:34" s="2" customFormat="1" ht="11.45" customHeight="1">
      <c r="A72" s="1"/>
      <c r="C72" s="3"/>
      <c r="D72" s="75"/>
      <c r="E72" s="11" t="s">
        <v>220</v>
      </c>
      <c r="F72" s="72" t="s">
        <v>62</v>
      </c>
      <c r="G72" s="13" t="s">
        <v>19</v>
      </c>
      <c r="H72" s="46"/>
      <c r="I72" s="46">
        <v>0</v>
      </c>
      <c r="J72" s="46">
        <v>0</v>
      </c>
      <c r="K72" s="46">
        <v>0</v>
      </c>
      <c r="L72" s="14" t="str">
        <f>FHD_NOTE_P_24</f>
        <v>Указываются расходы на текущий ремонт, отнесенные к общепроизводственным расходам.</v>
      </c>
      <c r="M72" s="3" t="str">
        <f t="shared" si="1"/>
        <v/>
      </c>
      <c r="N72" s="3"/>
      <c r="O72" s="3"/>
      <c r="T72" s="3"/>
      <c r="W72" s="5"/>
      <c r="AC72" s="6"/>
      <c r="AD72" s="6"/>
      <c r="AE72" s="6"/>
      <c r="AF72" s="6"/>
      <c r="AG72" s="6"/>
      <c r="AH72" s="2">
        <v>11</v>
      </c>
    </row>
    <row r="73" spans="1:34" s="2" customFormat="1" ht="11.45" customHeight="1">
      <c r="A73" s="1"/>
      <c r="C73" s="3"/>
      <c r="D73" s="75"/>
      <c r="E73" s="11" t="s">
        <v>221</v>
      </c>
      <c r="F73" s="72" t="s">
        <v>63</v>
      </c>
      <c r="G73" s="13" t="s">
        <v>19</v>
      </c>
      <c r="H73" s="46"/>
      <c r="I73" s="46">
        <v>0</v>
      </c>
      <c r="J73" s="46">
        <v>0</v>
      </c>
      <c r="K73" s="46">
        <v>0</v>
      </c>
      <c r="L73" s="14" t="str">
        <f>FHD_NOTE_P_25</f>
        <v>Указываются расходы на капитальный ремонт, отнесенные к общепроизводственным расходам.</v>
      </c>
      <c r="M73" s="3" t="str">
        <f t="shared" si="1"/>
        <v/>
      </c>
      <c r="N73" s="3"/>
      <c r="O73" s="3"/>
      <c r="T73" s="3"/>
      <c r="W73" s="5"/>
      <c r="AC73" s="6"/>
      <c r="AD73" s="6"/>
      <c r="AE73" s="6"/>
      <c r="AF73" s="6"/>
      <c r="AG73" s="6"/>
      <c r="AH73" s="2">
        <v>11</v>
      </c>
    </row>
    <row r="74" spans="1:34" s="2" customFormat="1" ht="15.75" customHeight="1">
      <c r="A74" s="1"/>
      <c r="C74" s="3"/>
      <c r="D74" s="10"/>
      <c r="E74" s="11" t="s">
        <v>222</v>
      </c>
      <c r="F74" s="48" t="s">
        <v>64</v>
      </c>
      <c r="G74" s="13" t="s">
        <v>19</v>
      </c>
      <c r="H74" s="46"/>
      <c r="I74" s="46">
        <v>158866.57400000002</v>
      </c>
      <c r="J74" s="46">
        <v>731.73299999999995</v>
      </c>
      <c r="K74" s="46">
        <v>5.9473099999999981</v>
      </c>
      <c r="L74" s="14" t="str">
        <f>FHD_NOTE_P_26</f>
        <v>Указывается общая сумма общехозяйственных расходов.</v>
      </c>
      <c r="M74" s="3" t="str">
        <f t="shared" si="1"/>
        <v>p</v>
      </c>
      <c r="N74" s="3"/>
      <c r="O74" s="3"/>
      <c r="T74" s="3"/>
      <c r="W74" s="5"/>
      <c r="AC74" s="6"/>
      <c r="AD74" s="6"/>
      <c r="AE74" s="6"/>
      <c r="AF74" s="6"/>
      <c r="AG74" s="6"/>
      <c r="AH74" s="2">
        <v>11</v>
      </c>
    </row>
    <row r="75" spans="1:34" s="2" customFormat="1" ht="15.75" customHeight="1">
      <c r="A75" s="1"/>
      <c r="C75" s="3"/>
      <c r="D75" s="10"/>
      <c r="E75" s="11" t="s">
        <v>223</v>
      </c>
      <c r="F75" s="72" t="s">
        <v>62</v>
      </c>
      <c r="G75" s="13" t="s">
        <v>19</v>
      </c>
      <c r="H75" s="46"/>
      <c r="I75" s="46">
        <v>190.83</v>
      </c>
      <c r="J75" s="46">
        <v>0.93</v>
      </c>
      <c r="K75" s="46">
        <v>0</v>
      </c>
      <c r="L75" s="14" t="str">
        <f>FHD_NOTE_P_27</f>
        <v>Указываются расходы на текущий ремонт, отнесенные к общехозяйственным расходам.</v>
      </c>
      <c r="M75" s="3" t="str">
        <f t="shared" si="1"/>
        <v/>
      </c>
      <c r="N75" s="3"/>
      <c r="O75" s="3"/>
      <c r="T75" s="3"/>
      <c r="W75" s="5"/>
      <c r="AC75" s="6"/>
      <c r="AD75" s="6"/>
      <c r="AE75" s="6"/>
      <c r="AF75" s="6"/>
      <c r="AG75" s="6"/>
      <c r="AH75" s="2">
        <v>11</v>
      </c>
    </row>
    <row r="76" spans="1:34" s="2" customFormat="1" ht="11.45" customHeight="1">
      <c r="A76" s="1"/>
      <c r="C76" s="3"/>
      <c r="D76" s="10"/>
      <c r="E76" s="11" t="s">
        <v>224</v>
      </c>
      <c r="F76" s="72" t="s">
        <v>63</v>
      </c>
      <c r="G76" s="13" t="s">
        <v>19</v>
      </c>
      <c r="H76" s="46"/>
      <c r="I76" s="46">
        <v>0</v>
      </c>
      <c r="J76" s="46">
        <v>0</v>
      </c>
      <c r="K76" s="46">
        <v>0</v>
      </c>
      <c r="L76" s="14" t="str">
        <f>FHD_NOTE_P_28</f>
        <v>Указываются расходы на капитальный ремонт, отнесенные к общехозяйственным расходам.</v>
      </c>
      <c r="M76" s="3" t="str">
        <f t="shared" si="1"/>
        <v/>
      </c>
      <c r="N76" s="3"/>
      <c r="O76" s="3"/>
      <c r="T76" s="3"/>
      <c r="W76" s="5"/>
      <c r="AC76" s="6"/>
      <c r="AD76" s="6"/>
      <c r="AE76" s="6"/>
      <c r="AF76" s="6"/>
      <c r="AG76" s="6"/>
      <c r="AH76" s="2">
        <v>11</v>
      </c>
    </row>
    <row r="77" spans="1:34" s="2" customFormat="1" ht="15.75" customHeight="1">
      <c r="A77" s="1"/>
      <c r="C77" s="3"/>
      <c r="D77" s="10"/>
      <c r="E77" s="11" t="s">
        <v>225</v>
      </c>
      <c r="F77" s="48" t="s">
        <v>65</v>
      </c>
      <c r="G77" s="13" t="s">
        <v>19</v>
      </c>
      <c r="H77" s="46"/>
      <c r="I77" s="46">
        <v>135468.649</v>
      </c>
      <c r="J77" s="46">
        <v>368.96</v>
      </c>
      <c r="K77" s="46">
        <v>0</v>
      </c>
      <c r="L77" s="14" t="str">
        <f>FHD_NOTE_P_29</f>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
      <c r="M77" s="3" t="str">
        <f t="shared" si="1"/>
        <v>p</v>
      </c>
      <c r="N77" s="3"/>
      <c r="O77" s="3"/>
      <c r="T77" s="3"/>
      <c r="W77" s="5"/>
      <c r="AC77" s="6"/>
      <c r="AD77" s="6"/>
      <c r="AE77" s="6"/>
      <c r="AF77" s="6"/>
      <c r="AG77" s="6"/>
      <c r="AH77" s="2">
        <v>11</v>
      </c>
    </row>
    <row r="78" spans="1:34" s="2" customFormat="1" ht="21.75" customHeight="1">
      <c r="A78" s="1"/>
      <c r="C78" s="3"/>
      <c r="D78" s="10"/>
      <c r="E78" s="11" t="s">
        <v>226</v>
      </c>
      <c r="F78" s="72" t="s">
        <v>66</v>
      </c>
      <c r="G78" s="13" t="s">
        <v>67</v>
      </c>
      <c r="H78" s="83" t="s">
        <v>68</v>
      </c>
      <c r="I78" s="83" t="s">
        <v>68</v>
      </c>
      <c r="J78" s="83" t="s">
        <v>68</v>
      </c>
      <c r="K78" s="83" t="s">
        <v>68</v>
      </c>
      <c r="L78" s="14" t="str">
        <f>FHD_NOTE_P_30</f>
        <v/>
      </c>
      <c r="M78" s="3" t="str">
        <f t="shared" si="1"/>
        <v/>
      </c>
      <c r="N78" s="3">
        <f>IFERROR(MATCH("есть",B_FHD_FLAG_INDEX_1,0),0)</f>
        <v>0</v>
      </c>
      <c r="O78" s="3"/>
      <c r="T78" s="3"/>
      <c r="W78" s="5"/>
      <c r="AC78" s="6"/>
      <c r="AD78" s="6"/>
      <c r="AE78" s="6"/>
      <c r="AF78" s="6"/>
      <c r="AG78" s="6"/>
      <c r="AH78" s="2">
        <v>11</v>
      </c>
    </row>
    <row r="79" spans="1:34" s="2" customFormat="1" ht="15.75" hidden="1" customHeight="1">
      <c r="A79" s="49" t="s">
        <v>183</v>
      </c>
      <c r="C79" s="3"/>
      <c r="D79" s="10"/>
      <c r="E79" s="11" t="s">
        <v>178</v>
      </c>
      <c r="F79" s="48" t="s">
        <v>178</v>
      </c>
      <c r="G79" s="13" t="s">
        <v>19</v>
      </c>
      <c r="H79" s="46"/>
      <c r="I79" s="46"/>
      <c r="J79" s="46"/>
      <c r="K79" s="46"/>
      <c r="L79" s="14" t="str">
        <f>FHD_NOTE_P_31</f>
        <v/>
      </c>
      <c r="M79" s="3" t="str">
        <f t="shared" si="1"/>
        <v/>
      </c>
      <c r="N79" s="3"/>
      <c r="O79" s="3"/>
      <c r="T79" s="3"/>
      <c r="W79" s="5"/>
      <c r="AC79" s="6"/>
      <c r="AD79" s="6"/>
      <c r="AE79" s="6"/>
      <c r="AF79" s="6"/>
      <c r="AG79" s="6"/>
      <c r="AH79" s="2">
        <v>22</v>
      </c>
    </row>
    <row r="80" spans="1:34" s="2" customFormat="1" ht="15.75" hidden="1" customHeight="1">
      <c r="A80" s="49"/>
      <c r="C80" s="3"/>
      <c r="D80" s="10"/>
      <c r="E80" s="11" t="s">
        <v>178</v>
      </c>
      <c r="F80" s="72" t="s">
        <v>178</v>
      </c>
      <c r="G80" s="13" t="s">
        <v>67</v>
      </c>
      <c r="H80" s="83" t="s">
        <v>68</v>
      </c>
      <c r="I80" s="83" t="s">
        <v>68</v>
      </c>
      <c r="J80" s="83" t="s">
        <v>68</v>
      </c>
      <c r="K80" s="83" t="s">
        <v>68</v>
      </c>
      <c r="L80" s="14" t="str">
        <f>FHD_NOTE_P_32</f>
        <v/>
      </c>
      <c r="M80" s="3" t="str">
        <f t="shared" si="1"/>
        <v/>
      </c>
      <c r="N80" s="3">
        <f>IFERROR(MATCH("есть",B_FHD_FLAG_INDEX_2,0),0)</f>
        <v>0</v>
      </c>
      <c r="O80" s="3"/>
      <c r="T80" s="3"/>
      <c r="W80" s="5"/>
      <c r="AC80" s="6"/>
      <c r="AD80" s="6"/>
      <c r="AE80" s="6"/>
      <c r="AF80" s="6"/>
      <c r="AG80" s="6"/>
      <c r="AH80" s="2">
        <v>45</v>
      </c>
    </row>
    <row r="81" spans="1:34" s="2" customFormat="1" ht="31.5" customHeight="1">
      <c r="A81" s="1"/>
      <c r="C81" s="3"/>
      <c r="D81" s="10"/>
      <c r="E81" s="11" t="s">
        <v>227</v>
      </c>
      <c r="F81" s="48" t="s">
        <v>69</v>
      </c>
      <c r="G81" s="84" t="s">
        <v>19</v>
      </c>
      <c r="H81" s="85">
        <v>0</v>
      </c>
      <c r="I81" s="85">
        <v>468275.22736999998</v>
      </c>
      <c r="J81" s="85">
        <v>1711.902</v>
      </c>
      <c r="K81" s="85">
        <v>7.516</v>
      </c>
      <c r="L81" s="14" t="str">
        <f>FHD_NOTE_P_33</f>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
      <c r="M81" s="3" t="str">
        <f t="shared" si="1"/>
        <v>p</v>
      </c>
      <c r="N81" s="3"/>
      <c r="O81" s="3"/>
      <c r="T81" s="3"/>
      <c r="W81" s="5"/>
      <c r="AC81" s="6"/>
      <c r="AD81" s="6"/>
      <c r="AE81" s="6"/>
      <c r="AF81" s="6"/>
      <c r="AG81" s="6"/>
      <c r="AH81" s="2">
        <v>11</v>
      </c>
    </row>
    <row r="82" spans="1:34" s="3" customFormat="1" ht="1.1499999999999999" customHeight="1">
      <c r="A82" s="9"/>
      <c r="D82" s="9"/>
      <c r="E82" s="18" t="s">
        <v>70</v>
      </c>
      <c r="F82" s="86"/>
      <c r="G82" s="18"/>
      <c r="H82" s="87"/>
      <c r="I82" s="87"/>
      <c r="J82" s="87"/>
      <c r="K82" s="87"/>
      <c r="L82" s="88"/>
      <c r="M82" s="3" t="str">
        <f t="shared" si="1"/>
        <v/>
      </c>
      <c r="AH82" s="3">
        <v>1</v>
      </c>
    </row>
    <row r="83" spans="1:34" s="6" customFormat="1" ht="22.5" customHeight="1">
      <c r="A83" s="1"/>
      <c r="B83" s="2"/>
      <c r="C83" s="3"/>
      <c r="D83" s="64" t="s">
        <v>24</v>
      </c>
      <c r="E83" s="13" t="s">
        <v>71</v>
      </c>
      <c r="F83" s="25" t="s">
        <v>72</v>
      </c>
      <c r="G83" s="13" t="s">
        <v>19</v>
      </c>
      <c r="H83" s="22"/>
      <c r="I83" s="22">
        <v>329747.04399999999</v>
      </c>
      <c r="J83" s="22">
        <v>1329.252</v>
      </c>
      <c r="K83" s="22"/>
      <c r="L83" s="26" t="s">
        <v>73</v>
      </c>
      <c r="M83" s="15"/>
      <c r="N83" s="3"/>
      <c r="O83" s="3"/>
      <c r="P83" s="2"/>
      <c r="Q83" s="2"/>
      <c r="R83" s="2"/>
      <c r="S83" s="2"/>
      <c r="T83" s="3"/>
      <c r="U83" s="2"/>
      <c r="V83" s="2"/>
      <c r="W83" s="5"/>
      <c r="X83" s="2"/>
      <c r="Y83" s="2"/>
      <c r="Z83" s="2"/>
      <c r="AA83" s="2"/>
      <c r="AB83" s="2"/>
      <c r="AH83" s="2">
        <v>0</v>
      </c>
    </row>
    <row r="84" spans="1:34" s="6" customFormat="1" ht="22.5" customHeight="1">
      <c r="A84" s="1"/>
      <c r="B84" s="2"/>
      <c r="C84" s="3"/>
      <c r="D84" s="64" t="s">
        <v>24</v>
      </c>
      <c r="E84" s="13" t="s">
        <v>74</v>
      </c>
      <c r="F84" s="25" t="s">
        <v>75</v>
      </c>
      <c r="G84" s="13" t="s">
        <v>19</v>
      </c>
      <c r="H84" s="22"/>
      <c r="I84" s="22">
        <v>138528.18337000001</v>
      </c>
      <c r="J84" s="22">
        <v>382.65000000000003</v>
      </c>
      <c r="K84" s="22">
        <v>7.516</v>
      </c>
      <c r="L84" s="26" t="s">
        <v>73</v>
      </c>
      <c r="M84" s="15"/>
      <c r="N84" s="3"/>
      <c r="O84" s="3"/>
      <c r="P84" s="2"/>
      <c r="Q84" s="2"/>
      <c r="R84" s="2"/>
      <c r="S84" s="2"/>
      <c r="T84" s="3"/>
      <c r="U84" s="2"/>
      <c r="V84" s="2"/>
      <c r="W84" s="5"/>
      <c r="X84" s="2"/>
      <c r="Y84" s="2"/>
      <c r="Z84" s="2"/>
      <c r="AA84" s="2"/>
      <c r="AB84" s="2"/>
      <c r="AH84" s="2">
        <v>0</v>
      </c>
    </row>
    <row r="85" spans="1:34" s="2" customFormat="1" ht="14.65" customHeight="1">
      <c r="A85" s="1"/>
      <c r="C85" s="3"/>
      <c r="D85" s="66"/>
      <c r="E85" s="67"/>
      <c r="F85" s="68" t="s">
        <v>76</v>
      </c>
      <c r="G85" s="69"/>
      <c r="H85" s="70"/>
      <c r="I85" s="70"/>
      <c r="J85" s="70"/>
      <c r="K85" s="70"/>
      <c r="L85" s="71"/>
      <c r="M85" s="3"/>
      <c r="N85" s="3"/>
      <c r="O85" s="3"/>
      <c r="T85" s="3"/>
      <c r="W85" s="5"/>
      <c r="AC85" s="6"/>
      <c r="AD85" s="6"/>
      <c r="AE85" s="6"/>
      <c r="AF85" s="6"/>
      <c r="AG85" s="6"/>
      <c r="AH85" s="2">
        <v>14</v>
      </c>
    </row>
    <row r="86" spans="1:34" s="2" customFormat="1" ht="18.75" customHeight="1">
      <c r="A86" s="74" t="s">
        <v>184</v>
      </c>
      <c r="C86" s="3"/>
      <c r="D86" s="10"/>
      <c r="E86" s="11" t="s">
        <v>228</v>
      </c>
      <c r="F86" s="45" t="s">
        <v>77</v>
      </c>
      <c r="G86" s="13" t="s">
        <v>19</v>
      </c>
      <c r="H86" s="46"/>
      <c r="I86" s="46">
        <v>353240.7737499997</v>
      </c>
      <c r="J86" s="46">
        <v>-2251.1349999999984</v>
      </c>
      <c r="K86" s="46">
        <v>129.78105833333333</v>
      </c>
      <c r="L86" s="14" t="str">
        <f>FHD_NOTE_P_34</f>
        <v/>
      </c>
      <c r="M86" s="15"/>
      <c r="N86" s="3"/>
      <c r="O86" s="3"/>
      <c r="T86" s="3"/>
      <c r="W86" s="5"/>
      <c r="AC86" s="6"/>
      <c r="AD86" s="6"/>
      <c r="AE86" s="6"/>
      <c r="AF86" s="6"/>
      <c r="AG86" s="6"/>
      <c r="AH86" s="2">
        <v>0</v>
      </c>
    </row>
    <row r="87" spans="1:34" s="2" customFormat="1" ht="20.25" customHeight="1">
      <c r="A87" s="1"/>
      <c r="C87" s="3"/>
      <c r="D87" s="75"/>
      <c r="E87" s="11" t="s">
        <v>229</v>
      </c>
      <c r="F87" s="45" t="s">
        <v>78</v>
      </c>
      <c r="G87" s="13" t="s">
        <v>19</v>
      </c>
      <c r="H87" s="46"/>
      <c r="I87" s="46">
        <v>78126</v>
      </c>
      <c r="J87" s="46">
        <v>-5309</v>
      </c>
      <c r="K87" s="46">
        <v>0</v>
      </c>
      <c r="L87" s="14" t="str">
        <f>FHD_NOTE_P_35</f>
        <v>Указывается общая сумма чистой прибыли, полученной от регулируемого вида деятельности.</v>
      </c>
      <c r="M87" s="15"/>
      <c r="N87" s="3"/>
      <c r="O87" s="3"/>
      <c r="T87" s="3"/>
      <c r="W87" s="5"/>
      <c r="AC87" s="6"/>
      <c r="AD87" s="6"/>
      <c r="AE87" s="6"/>
      <c r="AF87" s="6"/>
      <c r="AG87" s="6"/>
      <c r="AH87" s="2">
        <v>19</v>
      </c>
    </row>
    <row r="88" spans="1:34" s="2" customFormat="1" ht="19.899999999999999" customHeight="1">
      <c r="A88" s="1"/>
      <c r="C88" s="3"/>
      <c r="D88" s="10"/>
      <c r="E88" s="11" t="s">
        <v>230</v>
      </c>
      <c r="F88" s="48" t="s">
        <v>79</v>
      </c>
      <c r="G88" s="13" t="s">
        <v>19</v>
      </c>
      <c r="H88" s="46"/>
      <c r="I88" s="46">
        <v>0</v>
      </c>
      <c r="J88" s="46">
        <v>0</v>
      </c>
      <c r="K88" s="46">
        <v>0</v>
      </c>
      <c r="L88" s="14" t="str">
        <f>FHD_NOTE_P_36</f>
        <v/>
      </c>
      <c r="M88" s="15"/>
      <c r="N88" s="3"/>
      <c r="O88" s="3"/>
      <c r="T88" s="3"/>
      <c r="W88" s="5"/>
      <c r="AC88" s="6"/>
      <c r="AD88" s="6"/>
      <c r="AE88" s="6"/>
      <c r="AF88" s="6"/>
      <c r="AG88" s="6"/>
      <c r="AH88" s="2">
        <v>19</v>
      </c>
    </row>
    <row r="89" spans="1:34" s="2" customFormat="1" ht="20.25" customHeight="1">
      <c r="A89" s="1"/>
      <c r="C89" s="3"/>
      <c r="D89" s="10"/>
      <c r="E89" s="11" t="s">
        <v>231</v>
      </c>
      <c r="F89" s="45" t="s">
        <v>80</v>
      </c>
      <c r="G89" s="13" t="s">
        <v>19</v>
      </c>
      <c r="H89" s="46"/>
      <c r="I89" s="46">
        <v>20882.849999999999</v>
      </c>
      <c r="J89" s="46">
        <v>524.48</v>
      </c>
      <c r="K89" s="46">
        <v>0</v>
      </c>
      <c r="L89" s="14" t="str">
        <f>FHD_NOTE_P_37</f>
        <v>Указывается общее изменение стоимости основных фондов.</v>
      </c>
      <c r="M89" s="15"/>
      <c r="N89" s="3"/>
      <c r="O89" s="3"/>
      <c r="T89" s="3"/>
      <c r="W89" s="5"/>
      <c r="AC89" s="6"/>
      <c r="AD89" s="6"/>
      <c r="AE89" s="6"/>
      <c r="AF89" s="6"/>
      <c r="AG89" s="6"/>
      <c r="AH89" s="2">
        <v>19</v>
      </c>
    </row>
    <row r="90" spans="1:34" s="2" customFormat="1" ht="20.25" customHeight="1">
      <c r="A90" s="1"/>
      <c r="C90" s="3"/>
      <c r="D90" s="10"/>
      <c r="E90" s="11" t="s">
        <v>232</v>
      </c>
      <c r="F90" s="48" t="s">
        <v>81</v>
      </c>
      <c r="G90" s="13" t="s">
        <v>19</v>
      </c>
      <c r="H90" s="46"/>
      <c r="I90" s="46">
        <v>20882.849999999999</v>
      </c>
      <c r="J90" s="46">
        <v>524.48</v>
      </c>
      <c r="K90" s="46">
        <v>0</v>
      </c>
      <c r="L90" s="14" t="str">
        <f>FHD_NOTE_P_38</f>
        <v>Указываются общее изменение стоимости основных фондов за счет их ввода в эксплуатацию и вывода из эксплуатации.</v>
      </c>
      <c r="M90" s="15"/>
      <c r="N90" s="3"/>
      <c r="O90" s="3"/>
      <c r="T90" s="3"/>
      <c r="W90" s="5"/>
      <c r="AC90" s="6"/>
      <c r="AD90" s="6"/>
      <c r="AE90" s="6"/>
      <c r="AF90" s="6"/>
      <c r="AG90" s="6"/>
      <c r="AH90" s="2">
        <v>19</v>
      </c>
    </row>
    <row r="91" spans="1:34" s="2" customFormat="1" ht="20.25" customHeight="1">
      <c r="A91" s="1"/>
      <c r="C91" s="3"/>
      <c r="D91" s="10"/>
      <c r="E91" s="11" t="s">
        <v>233</v>
      </c>
      <c r="F91" s="72" t="s">
        <v>82</v>
      </c>
      <c r="G91" s="84" t="s">
        <v>19</v>
      </c>
      <c r="H91" s="46"/>
      <c r="I91" s="46">
        <v>22559.21</v>
      </c>
      <c r="J91" s="46">
        <v>524.48</v>
      </c>
      <c r="K91" s="46">
        <v>0</v>
      </c>
      <c r="L91" s="14" t="str">
        <f>FHD_NOTE_P_39</f>
        <v>Указываются изменение стоимости основных фондов за счет их ввода в эксплуатацию.</v>
      </c>
      <c r="M91" s="15"/>
      <c r="N91" s="3"/>
      <c r="O91" s="3"/>
      <c r="T91" s="3"/>
      <c r="W91" s="5"/>
      <c r="AC91" s="6"/>
      <c r="AD91" s="6"/>
      <c r="AE91" s="6"/>
      <c r="AF91" s="6"/>
      <c r="AG91" s="6"/>
      <c r="AH91" s="2">
        <v>19</v>
      </c>
    </row>
    <row r="92" spans="1:34" s="2" customFormat="1" ht="20.25" customHeight="1">
      <c r="A92" s="1"/>
      <c r="C92" s="3"/>
      <c r="D92" s="10"/>
      <c r="E92" s="11" t="s">
        <v>234</v>
      </c>
      <c r="F92" s="89" t="s">
        <v>83</v>
      </c>
      <c r="G92" s="13" t="s">
        <v>19</v>
      </c>
      <c r="H92" s="90"/>
      <c r="I92" s="46">
        <v>-1676.36</v>
      </c>
      <c r="J92" s="90">
        <v>0</v>
      </c>
      <c r="K92" s="90">
        <v>0</v>
      </c>
      <c r="L92" s="14" t="str">
        <f>FHD_NOTE_P_40</f>
        <v>Указываются изменение стоимости основных фондов за счет их вывода из эксплуатации.</v>
      </c>
      <c r="M92" s="15"/>
      <c r="N92" s="3"/>
      <c r="O92" s="3"/>
      <c r="T92" s="3"/>
      <c r="W92" s="5"/>
      <c r="AC92" s="6"/>
      <c r="AD92" s="6"/>
      <c r="AE92" s="6"/>
      <c r="AF92" s="6"/>
      <c r="AG92" s="6"/>
      <c r="AH92" s="2">
        <v>19</v>
      </c>
    </row>
    <row r="93" spans="1:34" s="2" customFormat="1" ht="19.899999999999999" customHeight="1">
      <c r="A93" s="1"/>
      <c r="C93" s="3"/>
      <c r="D93" s="10"/>
      <c r="E93" s="11" t="s">
        <v>235</v>
      </c>
      <c r="F93" s="91" t="s">
        <v>84</v>
      </c>
      <c r="G93" s="13" t="s">
        <v>19</v>
      </c>
      <c r="H93" s="90"/>
      <c r="I93" s="46">
        <v>0</v>
      </c>
      <c r="J93" s="90">
        <v>0</v>
      </c>
      <c r="K93" s="90">
        <v>0</v>
      </c>
      <c r="L93" s="14" t="str">
        <f>FHD_NOTE_P_41</f>
        <v/>
      </c>
      <c r="M93" s="15"/>
      <c r="N93" s="3"/>
      <c r="O93" s="3"/>
      <c r="T93" s="3"/>
      <c r="W93" s="5"/>
      <c r="AC93" s="6"/>
      <c r="AD93" s="6"/>
      <c r="AE93" s="6"/>
      <c r="AF93" s="6"/>
      <c r="AG93" s="6"/>
      <c r="AH93" s="2">
        <v>19</v>
      </c>
    </row>
    <row r="94" spans="1:34" s="2" customFormat="1" ht="20.25" hidden="1" customHeight="1">
      <c r="A94" s="74" t="s">
        <v>185</v>
      </c>
      <c r="C94" s="3" t="s">
        <v>186</v>
      </c>
      <c r="D94" s="10"/>
      <c r="E94" s="11" t="s">
        <v>178</v>
      </c>
      <c r="F94" s="92" t="s">
        <v>178</v>
      </c>
      <c r="G94" s="13" t="s">
        <v>19</v>
      </c>
      <c r="H94" s="90"/>
      <c r="I94" s="46" t="s">
        <v>86</v>
      </c>
      <c r="J94" s="90" t="s">
        <v>86</v>
      </c>
      <c r="K94" s="90"/>
      <c r="L94" s="14" t="str">
        <f>FHD_NOTE_P_42</f>
        <v/>
      </c>
      <c r="M94" s="15"/>
      <c r="N94" s="3"/>
      <c r="O94" s="3"/>
      <c r="T94" s="3"/>
      <c r="W94" s="5"/>
      <c r="AC94" s="6"/>
      <c r="AD94" s="6"/>
      <c r="AE94" s="6"/>
      <c r="AF94" s="6"/>
      <c r="AG94" s="6"/>
      <c r="AH94" s="2">
        <v>19</v>
      </c>
    </row>
    <row r="95" spans="1:34" s="2" customFormat="1" ht="30" customHeight="1">
      <c r="A95" s="1"/>
      <c r="C95" s="3"/>
      <c r="D95" s="10"/>
      <c r="E95" s="11" t="s">
        <v>236</v>
      </c>
      <c r="F95" s="45" t="s">
        <v>85</v>
      </c>
      <c r="G95" s="93" t="s">
        <v>67</v>
      </c>
      <c r="H95" s="94"/>
      <c r="I95" s="95" t="s">
        <v>86</v>
      </c>
      <c r="J95" s="96" t="s">
        <v>86</v>
      </c>
      <c r="K95" s="94"/>
      <c r="L95" s="14" t="str">
        <f>FHD_NOTE_P_43</f>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
      <c r="M95" s="15"/>
      <c r="N95" s="3"/>
      <c r="O95" s="3"/>
      <c r="T95" s="3"/>
      <c r="W95" s="5"/>
      <c r="AC95" s="6"/>
      <c r="AD95" s="6"/>
      <c r="AE95" s="6"/>
      <c r="AF95" s="6"/>
      <c r="AG95" s="6"/>
      <c r="AH95" s="2">
        <v>19</v>
      </c>
    </row>
    <row r="96" spans="1:34" s="2" customFormat="1" ht="18.75" hidden="1" customHeight="1">
      <c r="A96" s="49" t="s">
        <v>187</v>
      </c>
      <c r="C96" s="3"/>
      <c r="D96" s="10"/>
      <c r="E96" s="11" t="s">
        <v>178</v>
      </c>
      <c r="F96" s="45" t="s">
        <v>178</v>
      </c>
      <c r="G96" s="13" t="s">
        <v>188</v>
      </c>
      <c r="H96" s="97"/>
      <c r="I96" s="76"/>
      <c r="J96" s="97"/>
      <c r="K96" s="97"/>
      <c r="L96" s="14" t="str">
        <f>FHD_NOTE_P_44</f>
        <v/>
      </c>
      <c r="M96" s="15"/>
      <c r="N96" s="3"/>
      <c r="O96" s="3"/>
      <c r="T96" s="3"/>
      <c r="W96" s="5"/>
      <c r="AC96" s="6"/>
      <c r="AD96" s="6"/>
      <c r="AE96" s="6"/>
      <c r="AF96" s="6"/>
      <c r="AG96" s="6"/>
      <c r="AH96" s="2">
        <v>0</v>
      </c>
    </row>
    <row r="97" spans="1:34" s="2" customFormat="1" ht="18.75" hidden="1" customHeight="1">
      <c r="A97" s="49"/>
      <c r="C97" s="3"/>
      <c r="D97" s="10"/>
      <c r="E97" s="11" t="s">
        <v>178</v>
      </c>
      <c r="F97" s="45" t="s">
        <v>178</v>
      </c>
      <c r="G97" s="13" t="s">
        <v>188</v>
      </c>
      <c r="H97" s="97"/>
      <c r="I97" s="76"/>
      <c r="J97" s="97"/>
      <c r="K97" s="97"/>
      <c r="L97" s="14" t="str">
        <f>FHD_NOTE_P_45</f>
        <v/>
      </c>
      <c r="M97" s="15"/>
      <c r="N97" s="3"/>
      <c r="O97" s="3"/>
      <c r="T97" s="3"/>
      <c r="W97" s="5"/>
      <c r="AC97" s="6"/>
      <c r="AD97" s="6"/>
      <c r="AE97" s="6"/>
      <c r="AF97" s="6"/>
      <c r="AG97" s="6"/>
      <c r="AH97" s="2">
        <v>0</v>
      </c>
    </row>
    <row r="98" spans="1:34" s="2" customFormat="1" ht="18.75" hidden="1" customHeight="1">
      <c r="A98" s="49"/>
      <c r="C98" s="3"/>
      <c r="D98" s="75"/>
      <c r="E98" s="11" t="s">
        <v>178</v>
      </c>
      <c r="F98" s="45" t="s">
        <v>178</v>
      </c>
      <c r="G98" s="13" t="s">
        <v>188</v>
      </c>
      <c r="H98" s="97"/>
      <c r="I98" s="76"/>
      <c r="J98" s="97"/>
      <c r="K98" s="97"/>
      <c r="L98" s="14" t="str">
        <f>FHD_NOTE_P_46</f>
        <v/>
      </c>
      <c r="M98" s="15"/>
      <c r="N98" s="3"/>
      <c r="O98" s="3"/>
      <c r="T98" s="3"/>
      <c r="W98" s="5"/>
      <c r="AC98" s="6"/>
      <c r="AD98" s="6"/>
      <c r="AE98" s="6"/>
      <c r="AF98" s="6"/>
      <c r="AG98" s="6"/>
      <c r="AH98" s="2">
        <v>0</v>
      </c>
    </row>
    <row r="99" spans="1:34" s="2" customFormat="1" ht="18.75" hidden="1" customHeight="1">
      <c r="A99" s="49"/>
      <c r="C99" s="3"/>
      <c r="D99" s="10"/>
      <c r="E99" s="11" t="s">
        <v>178</v>
      </c>
      <c r="F99" s="45" t="s">
        <v>178</v>
      </c>
      <c r="G99" s="13" t="s">
        <v>188</v>
      </c>
      <c r="H99" s="97"/>
      <c r="I99" s="76"/>
      <c r="J99" s="97"/>
      <c r="K99" s="97"/>
      <c r="L99" s="14" t="str">
        <f>FHD_NOTE_P_47</f>
        <v/>
      </c>
      <c r="M99" s="15"/>
      <c r="N99" s="3"/>
      <c r="O99" s="3"/>
      <c r="T99" s="3"/>
      <c r="W99" s="5"/>
      <c r="AC99" s="6"/>
      <c r="AD99" s="6"/>
      <c r="AE99" s="6"/>
      <c r="AF99" s="6"/>
      <c r="AG99" s="6"/>
      <c r="AH99" s="2">
        <v>0</v>
      </c>
    </row>
    <row r="100" spans="1:34" s="4" customFormat="1" ht="18.75" hidden="1" customHeight="1">
      <c r="A100" s="49"/>
      <c r="B100" s="2"/>
      <c r="C100" s="3"/>
      <c r="D100" s="10"/>
      <c r="E100" s="11" t="s">
        <v>178</v>
      </c>
      <c r="F100" s="45" t="s">
        <v>178</v>
      </c>
      <c r="G100" s="13" t="s">
        <v>188</v>
      </c>
      <c r="H100" s="97"/>
      <c r="I100" s="76"/>
      <c r="J100" s="97"/>
      <c r="K100" s="97"/>
      <c r="L100" s="14" t="str">
        <f>FHD_NOTE_P_48</f>
        <v/>
      </c>
      <c r="M100" s="15"/>
      <c r="N100" s="3"/>
      <c r="O100" s="3"/>
      <c r="P100" s="2"/>
      <c r="Q100" s="2"/>
      <c r="R100" s="2"/>
      <c r="S100" s="2"/>
      <c r="T100" s="3"/>
      <c r="U100" s="2"/>
      <c r="V100" s="2"/>
      <c r="W100" s="5"/>
      <c r="X100" s="2"/>
      <c r="Y100" s="2"/>
      <c r="Z100" s="2"/>
      <c r="AA100" s="2"/>
      <c r="AB100" s="2"/>
      <c r="AC100" s="6"/>
      <c r="AD100" s="6"/>
      <c r="AE100" s="6"/>
      <c r="AF100" s="6"/>
      <c r="AG100" s="6"/>
      <c r="AH100" s="4">
        <v>0</v>
      </c>
    </row>
    <row r="101" spans="1:34" s="4" customFormat="1" ht="18.75" hidden="1" customHeight="1">
      <c r="A101" s="49"/>
      <c r="B101" s="2"/>
      <c r="C101" s="3"/>
      <c r="D101" s="10"/>
      <c r="E101" s="11" t="s">
        <v>178</v>
      </c>
      <c r="F101" s="45" t="s">
        <v>178</v>
      </c>
      <c r="G101" s="13" t="s">
        <v>188</v>
      </c>
      <c r="H101" s="98">
        <v>0</v>
      </c>
      <c r="I101" s="99">
        <v>0</v>
      </c>
      <c r="J101" s="98">
        <v>0</v>
      </c>
      <c r="K101" s="98">
        <v>0</v>
      </c>
      <c r="L101" s="14" t="str">
        <f>FHD_NOTE_P_49</f>
        <v/>
      </c>
      <c r="M101" s="15"/>
      <c r="N101" s="3"/>
      <c r="O101" s="3"/>
      <c r="P101" s="2"/>
      <c r="Q101" s="2"/>
      <c r="R101" s="2"/>
      <c r="S101" s="2"/>
      <c r="T101" s="3"/>
      <c r="U101" s="2"/>
      <c r="V101" s="2"/>
      <c r="W101" s="5"/>
      <c r="X101" s="2"/>
      <c r="Y101" s="2"/>
      <c r="Z101" s="2"/>
      <c r="AA101" s="2"/>
      <c r="AB101" s="2"/>
      <c r="AC101" s="6"/>
      <c r="AD101" s="6"/>
      <c r="AE101" s="6"/>
      <c r="AF101" s="6"/>
      <c r="AG101" s="6"/>
      <c r="AH101" s="4">
        <v>0</v>
      </c>
    </row>
    <row r="102" spans="1:34" s="4" customFormat="1" ht="18.75" hidden="1" customHeight="1">
      <c r="A102" s="49"/>
      <c r="B102" s="2"/>
      <c r="C102" s="3"/>
      <c r="D102" s="10"/>
      <c r="E102" s="11" t="s">
        <v>178</v>
      </c>
      <c r="F102" s="45" t="s">
        <v>178</v>
      </c>
      <c r="G102" s="13" t="s">
        <v>188</v>
      </c>
      <c r="H102" s="97"/>
      <c r="I102" s="76"/>
      <c r="J102" s="97"/>
      <c r="K102" s="97"/>
      <c r="L102" s="14" t="str">
        <f>FHD_NOTE_P_50</f>
        <v/>
      </c>
      <c r="M102" s="15"/>
      <c r="N102" s="3"/>
      <c r="O102" s="3"/>
      <c r="P102" s="2"/>
      <c r="Q102" s="2"/>
      <c r="R102" s="2"/>
      <c r="S102" s="2"/>
      <c r="T102" s="3"/>
      <c r="U102" s="2"/>
      <c r="V102" s="2"/>
      <c r="W102" s="5"/>
      <c r="X102" s="2"/>
      <c r="Y102" s="2"/>
      <c r="Z102" s="2"/>
      <c r="AA102" s="2"/>
      <c r="AB102" s="2"/>
      <c r="AC102" s="6"/>
      <c r="AD102" s="6"/>
      <c r="AE102" s="6"/>
      <c r="AF102" s="6"/>
      <c r="AG102" s="6"/>
      <c r="AH102" s="4">
        <v>0</v>
      </c>
    </row>
    <row r="103" spans="1:34" s="4" customFormat="1" ht="18.75" hidden="1" customHeight="1">
      <c r="A103" s="49"/>
      <c r="B103" s="2"/>
      <c r="C103" s="3"/>
      <c r="D103" s="10"/>
      <c r="E103" s="11" t="s">
        <v>178</v>
      </c>
      <c r="F103" s="45" t="s">
        <v>178</v>
      </c>
      <c r="G103" s="13" t="s">
        <v>188</v>
      </c>
      <c r="H103" s="97"/>
      <c r="I103" s="76"/>
      <c r="J103" s="97"/>
      <c r="K103" s="97"/>
      <c r="L103" s="14" t="str">
        <f>FHD_NOTE_P_51</f>
        <v/>
      </c>
      <c r="M103" s="15"/>
      <c r="N103" s="3"/>
      <c r="O103" s="3"/>
      <c r="P103" s="2"/>
      <c r="Q103" s="2"/>
      <c r="R103" s="2"/>
      <c r="S103" s="2"/>
      <c r="T103" s="3"/>
      <c r="U103" s="2"/>
      <c r="V103" s="2"/>
      <c r="W103" s="5"/>
      <c r="X103" s="2"/>
      <c r="Y103" s="2"/>
      <c r="Z103" s="2"/>
      <c r="AA103" s="2"/>
      <c r="AB103" s="2"/>
      <c r="AC103" s="6"/>
      <c r="AD103" s="6"/>
      <c r="AE103" s="6"/>
      <c r="AF103" s="6"/>
      <c r="AG103" s="6"/>
      <c r="AH103" s="4">
        <v>0</v>
      </c>
    </row>
    <row r="104" spans="1:34" s="4" customFormat="1" ht="18.75" hidden="1" customHeight="1">
      <c r="A104" s="49"/>
      <c r="B104" s="2"/>
      <c r="C104" s="3"/>
      <c r="D104" s="10"/>
      <c r="E104" s="11" t="s">
        <v>178</v>
      </c>
      <c r="F104" s="45" t="s">
        <v>178</v>
      </c>
      <c r="G104" s="13" t="s">
        <v>176</v>
      </c>
      <c r="H104" s="90"/>
      <c r="I104" s="46"/>
      <c r="J104" s="90"/>
      <c r="K104" s="90"/>
      <c r="L104" s="14" t="str">
        <f>FHD_NOTE_P_52</f>
        <v/>
      </c>
      <c r="M104" s="15"/>
      <c r="N104" s="3"/>
      <c r="O104" s="3"/>
      <c r="P104" s="2"/>
      <c r="Q104" s="2"/>
      <c r="R104" s="2"/>
      <c r="S104" s="2"/>
      <c r="T104" s="3"/>
      <c r="U104" s="2"/>
      <c r="V104" s="2"/>
      <c r="W104" s="5"/>
      <c r="X104" s="2"/>
      <c r="Y104" s="2"/>
      <c r="Z104" s="2"/>
      <c r="AA104" s="2"/>
      <c r="AB104" s="2"/>
      <c r="AC104" s="6"/>
      <c r="AD104" s="6"/>
      <c r="AE104" s="6"/>
      <c r="AF104" s="6"/>
      <c r="AG104" s="6"/>
      <c r="AH104" s="4">
        <v>0</v>
      </c>
    </row>
    <row r="105" spans="1:34" s="2" customFormat="1" ht="18.75" hidden="1" customHeight="1">
      <c r="A105" s="49" t="s">
        <v>189</v>
      </c>
      <c r="C105" s="3"/>
      <c r="D105" s="10"/>
      <c r="E105" s="11" t="s">
        <v>178</v>
      </c>
      <c r="F105" s="45" t="s">
        <v>178</v>
      </c>
      <c r="G105" s="13" t="s">
        <v>188</v>
      </c>
      <c r="H105" s="97"/>
      <c r="I105" s="76"/>
      <c r="J105" s="97"/>
      <c r="K105" s="97"/>
      <c r="L105" s="14" t="str">
        <f>FHD_NOTE_P_53</f>
        <v/>
      </c>
      <c r="M105" s="15"/>
      <c r="N105" s="3"/>
      <c r="O105" s="3"/>
      <c r="T105" s="3"/>
      <c r="W105" s="5"/>
      <c r="AC105" s="6"/>
      <c r="AD105" s="6"/>
      <c r="AE105" s="6"/>
      <c r="AF105" s="6"/>
      <c r="AG105" s="6"/>
      <c r="AH105" s="2">
        <v>0</v>
      </c>
    </row>
    <row r="106" spans="1:34" s="2" customFormat="1" ht="18.75" hidden="1" customHeight="1">
      <c r="A106" s="49"/>
      <c r="C106" s="3"/>
      <c r="D106" s="10"/>
      <c r="E106" s="11" t="s">
        <v>178</v>
      </c>
      <c r="F106" s="45" t="s">
        <v>178</v>
      </c>
      <c r="G106" s="13" t="s">
        <v>188</v>
      </c>
      <c r="H106" s="97"/>
      <c r="I106" s="76"/>
      <c r="J106" s="97"/>
      <c r="K106" s="97"/>
      <c r="L106" s="14" t="str">
        <f>FHD_NOTE_P_54</f>
        <v/>
      </c>
      <c r="M106" s="15"/>
      <c r="N106" s="3"/>
      <c r="O106" s="3"/>
      <c r="T106" s="3"/>
      <c r="W106" s="5"/>
      <c r="AC106" s="6"/>
      <c r="AD106" s="6"/>
      <c r="AE106" s="6"/>
      <c r="AF106" s="6"/>
      <c r="AG106" s="6"/>
      <c r="AH106" s="2">
        <v>0</v>
      </c>
    </row>
    <row r="107" spans="1:34" s="2" customFormat="1" ht="18.75" hidden="1" customHeight="1">
      <c r="A107" s="49"/>
      <c r="C107" s="3"/>
      <c r="D107" s="75"/>
      <c r="E107" s="11" t="s">
        <v>178</v>
      </c>
      <c r="F107" s="45" t="s">
        <v>178</v>
      </c>
      <c r="G107" s="100"/>
      <c r="H107" s="97"/>
      <c r="I107" s="76"/>
      <c r="J107" s="97"/>
      <c r="K107" s="97"/>
      <c r="L107" s="14" t="str">
        <f>FHD_NOTE_P_55</f>
        <v/>
      </c>
      <c r="M107" s="15"/>
      <c r="N107" s="3"/>
      <c r="O107" s="3"/>
      <c r="T107" s="3"/>
      <c r="W107" s="5"/>
      <c r="AC107" s="6"/>
      <c r="AD107" s="6"/>
      <c r="AE107" s="6"/>
      <c r="AF107" s="6"/>
      <c r="AG107" s="6"/>
      <c r="AH107" s="2">
        <v>0</v>
      </c>
    </row>
    <row r="108" spans="1:34" s="2" customFormat="1" ht="18.75" hidden="1" customHeight="1">
      <c r="A108" s="49"/>
      <c r="C108" s="3"/>
      <c r="D108" s="10"/>
      <c r="E108" s="11" t="s">
        <v>178</v>
      </c>
      <c r="F108" s="45" t="s">
        <v>178</v>
      </c>
      <c r="G108" s="13" t="s">
        <v>119</v>
      </c>
      <c r="H108" s="97"/>
      <c r="I108" s="76"/>
      <c r="J108" s="97"/>
      <c r="K108" s="97"/>
      <c r="L108" s="14" t="str">
        <f>FHD_NOTE_P_56</f>
        <v/>
      </c>
      <c r="M108" s="15"/>
      <c r="N108" s="3"/>
      <c r="O108" s="3"/>
      <c r="T108" s="3"/>
      <c r="W108" s="5"/>
      <c r="AC108" s="6"/>
      <c r="AD108" s="6"/>
      <c r="AE108" s="6"/>
      <c r="AF108" s="6"/>
      <c r="AG108" s="6"/>
      <c r="AH108" s="2">
        <v>0</v>
      </c>
    </row>
    <row r="109" spans="1:34" s="4" customFormat="1" ht="18.75" hidden="1" customHeight="1">
      <c r="A109" s="49"/>
      <c r="B109" s="2"/>
      <c r="C109" s="3"/>
      <c r="D109" s="10"/>
      <c r="E109" s="11" t="s">
        <v>178</v>
      </c>
      <c r="F109" s="45" t="s">
        <v>178</v>
      </c>
      <c r="G109" s="13" t="s">
        <v>176</v>
      </c>
      <c r="H109" s="90"/>
      <c r="I109" s="46"/>
      <c r="J109" s="90"/>
      <c r="K109" s="90"/>
      <c r="L109" s="14" t="str">
        <f>FHD_NOTE_P_57</f>
        <v/>
      </c>
      <c r="M109" s="15"/>
      <c r="N109" s="3"/>
      <c r="O109" s="3"/>
      <c r="P109" s="2"/>
      <c r="Q109" s="2"/>
      <c r="R109" s="2"/>
      <c r="S109" s="2"/>
      <c r="T109" s="3"/>
      <c r="U109" s="2"/>
      <c r="V109" s="2"/>
      <c r="W109" s="5"/>
      <c r="X109" s="2"/>
      <c r="Y109" s="2"/>
      <c r="Z109" s="2"/>
      <c r="AA109" s="2"/>
      <c r="AB109" s="2"/>
      <c r="AC109" s="6"/>
      <c r="AD109" s="6"/>
      <c r="AE109" s="6"/>
      <c r="AF109" s="6"/>
      <c r="AG109" s="6"/>
      <c r="AH109" s="4">
        <v>0</v>
      </c>
    </row>
    <row r="110" spans="1:34" ht="18.75" hidden="1" customHeight="1">
      <c r="A110" s="49" t="s">
        <v>190</v>
      </c>
      <c r="D110" s="10"/>
      <c r="E110" s="11" t="s">
        <v>178</v>
      </c>
      <c r="F110" s="45" t="s">
        <v>178</v>
      </c>
      <c r="G110" s="13" t="s">
        <v>188</v>
      </c>
      <c r="H110" s="97"/>
      <c r="I110" s="76"/>
      <c r="J110" s="97"/>
      <c r="K110" s="97"/>
      <c r="L110" s="14" t="str">
        <f>FHD_NOTE_P_58</f>
        <v/>
      </c>
      <c r="M110" s="15"/>
      <c r="AH110" s="4">
        <v>0</v>
      </c>
    </row>
    <row r="111" spans="1:34" ht="18.75" hidden="1" customHeight="1">
      <c r="A111" s="49"/>
      <c r="D111" s="10"/>
      <c r="E111" s="11" t="s">
        <v>178</v>
      </c>
      <c r="F111" s="45" t="s">
        <v>178</v>
      </c>
      <c r="G111" s="13" t="s">
        <v>188</v>
      </c>
      <c r="H111" s="97"/>
      <c r="I111" s="76"/>
      <c r="J111" s="97"/>
      <c r="K111" s="97"/>
      <c r="L111" s="14" t="str">
        <f>FHD_NOTE_P_59</f>
        <v/>
      </c>
      <c r="M111" s="15"/>
      <c r="AH111" s="4">
        <v>0</v>
      </c>
    </row>
    <row r="112" spans="1:34" ht="18.75" hidden="1" customHeight="1">
      <c r="A112" s="49"/>
      <c r="D112" s="10"/>
      <c r="E112" s="11" t="s">
        <v>178</v>
      </c>
      <c r="F112" s="45" t="s">
        <v>178</v>
      </c>
      <c r="G112" s="13" t="s">
        <v>188</v>
      </c>
      <c r="H112" s="97"/>
      <c r="I112" s="76"/>
      <c r="J112" s="97"/>
      <c r="K112" s="97"/>
      <c r="L112" s="14" t="str">
        <f>FHD_NOTE_P_60</f>
        <v/>
      </c>
      <c r="M112" s="15"/>
      <c r="AH112" s="4">
        <v>0</v>
      </c>
    </row>
    <row r="113" spans="1:34" s="2" customFormat="1" ht="63" customHeight="1">
      <c r="A113" s="49" t="s">
        <v>191</v>
      </c>
      <c r="C113" s="3"/>
      <c r="D113" s="10"/>
      <c r="E113" s="11" t="s">
        <v>237</v>
      </c>
      <c r="F113" s="45" t="s">
        <v>87</v>
      </c>
      <c r="G113" s="13" t="s">
        <v>88</v>
      </c>
      <c r="H113" s="101"/>
      <c r="I113" s="102">
        <v>822.28599999999994</v>
      </c>
      <c r="J113" s="101">
        <v>3.6399999999999997</v>
      </c>
      <c r="K113" s="101">
        <v>0</v>
      </c>
      <c r="L113" s="14" t="str">
        <f>FHD_NOTE_P_61</f>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
      <c r="M113" s="15"/>
      <c r="N113" s="3"/>
      <c r="O113" s="3"/>
      <c r="T113" s="3"/>
      <c r="W113" s="5"/>
      <c r="AC113" s="6"/>
      <c r="AD113" s="6"/>
      <c r="AE113" s="6"/>
      <c r="AF113" s="6"/>
      <c r="AG113" s="6"/>
      <c r="AH113" s="2">
        <v>0</v>
      </c>
    </row>
    <row r="114" spans="1:34" s="3" customFormat="1" ht="0.75" customHeight="1">
      <c r="A114" s="49"/>
      <c r="D114" s="9"/>
      <c r="E114" s="18" t="s">
        <v>89</v>
      </c>
      <c r="F114" s="103"/>
      <c r="G114" s="104"/>
      <c r="H114" s="87"/>
      <c r="I114" s="87"/>
      <c r="J114" s="87"/>
      <c r="K114" s="87"/>
      <c r="L114" s="105"/>
      <c r="AH114" s="3">
        <v>0</v>
      </c>
    </row>
    <row r="115" spans="1:34" ht="18.75" customHeight="1">
      <c r="A115" s="63"/>
      <c r="D115" s="64" t="s">
        <v>24</v>
      </c>
      <c r="E115" s="11" t="s">
        <v>238</v>
      </c>
      <c r="F115" s="25" t="s">
        <v>90</v>
      </c>
      <c r="G115" s="13" t="s">
        <v>88</v>
      </c>
      <c r="H115" s="22"/>
      <c r="I115" s="22">
        <v>66</v>
      </c>
      <c r="J115" s="22"/>
      <c r="K115" s="22"/>
      <c r="L115" s="14" t="s">
        <v>91</v>
      </c>
      <c r="M115" s="15"/>
      <c r="AH115" s="4">
        <v>0</v>
      </c>
    </row>
    <row r="116" spans="1:34" ht="18.75" customHeight="1">
      <c r="A116" s="63"/>
      <c r="D116" s="64" t="s">
        <v>24</v>
      </c>
      <c r="E116" s="11" t="s">
        <v>239</v>
      </c>
      <c r="F116" s="25" t="s">
        <v>92</v>
      </c>
      <c r="G116" s="13" t="s">
        <v>88</v>
      </c>
      <c r="H116" s="22"/>
      <c r="I116" s="22">
        <v>90</v>
      </c>
      <c r="J116" s="22"/>
      <c r="K116" s="22"/>
      <c r="L116" s="14" t="s">
        <v>91</v>
      </c>
      <c r="M116" s="15"/>
      <c r="AH116" s="4">
        <v>0</v>
      </c>
    </row>
    <row r="117" spans="1:34" ht="18.75" customHeight="1">
      <c r="A117" s="63"/>
      <c r="D117" s="64" t="s">
        <v>24</v>
      </c>
      <c r="E117" s="11" t="s">
        <v>240</v>
      </c>
      <c r="F117" s="25" t="s">
        <v>93</v>
      </c>
      <c r="G117" s="13" t="s">
        <v>88</v>
      </c>
      <c r="H117" s="22"/>
      <c r="I117" s="22">
        <v>90</v>
      </c>
      <c r="J117" s="22"/>
      <c r="K117" s="22"/>
      <c r="L117" s="14" t="s">
        <v>91</v>
      </c>
      <c r="M117" s="15"/>
      <c r="AH117" s="4">
        <v>0</v>
      </c>
    </row>
    <row r="118" spans="1:34" ht="18.75" customHeight="1">
      <c r="A118" s="63"/>
      <c r="D118" s="64" t="s">
        <v>24</v>
      </c>
      <c r="E118" s="11" t="s">
        <v>241</v>
      </c>
      <c r="F118" s="25" t="s">
        <v>94</v>
      </c>
      <c r="G118" s="13" t="s">
        <v>88</v>
      </c>
      <c r="H118" s="22"/>
      <c r="I118" s="22">
        <v>10.32</v>
      </c>
      <c r="J118" s="22"/>
      <c r="K118" s="22"/>
      <c r="L118" s="14" t="s">
        <v>91</v>
      </c>
      <c r="M118" s="15"/>
      <c r="AH118" s="4">
        <v>0</v>
      </c>
    </row>
    <row r="119" spans="1:34" ht="18.75" customHeight="1">
      <c r="A119" s="63"/>
      <c r="D119" s="64" t="s">
        <v>24</v>
      </c>
      <c r="E119" s="11" t="s">
        <v>242</v>
      </c>
      <c r="F119" s="25" t="s">
        <v>95</v>
      </c>
      <c r="G119" s="13" t="s">
        <v>88</v>
      </c>
      <c r="H119" s="22"/>
      <c r="I119" s="22">
        <v>9.56</v>
      </c>
      <c r="J119" s="22"/>
      <c r="K119" s="22"/>
      <c r="L119" s="14" t="s">
        <v>91</v>
      </c>
      <c r="M119" s="15"/>
      <c r="AH119" s="4">
        <v>0</v>
      </c>
    </row>
    <row r="120" spans="1:34" ht="18.75" customHeight="1">
      <c r="A120" s="63"/>
      <c r="D120" s="64" t="s">
        <v>24</v>
      </c>
      <c r="E120" s="11" t="s">
        <v>243</v>
      </c>
      <c r="F120" s="25" t="s">
        <v>96</v>
      </c>
      <c r="G120" s="13" t="s">
        <v>88</v>
      </c>
      <c r="H120" s="22"/>
      <c r="I120" s="22">
        <v>21.6</v>
      </c>
      <c r="J120" s="22"/>
      <c r="K120" s="22"/>
      <c r="L120" s="14" t="s">
        <v>91</v>
      </c>
      <c r="M120" s="15"/>
      <c r="AH120" s="4">
        <v>0</v>
      </c>
    </row>
    <row r="121" spans="1:34" ht="18.75" customHeight="1">
      <c r="A121" s="63"/>
      <c r="D121" s="64" t="s">
        <v>24</v>
      </c>
      <c r="E121" s="11" t="s">
        <v>244</v>
      </c>
      <c r="F121" s="25" t="s">
        <v>97</v>
      </c>
      <c r="G121" s="13" t="s">
        <v>88</v>
      </c>
      <c r="H121" s="22"/>
      <c r="I121" s="22">
        <v>6.02</v>
      </c>
      <c r="J121" s="22"/>
      <c r="K121" s="22"/>
      <c r="L121" s="14" t="s">
        <v>91</v>
      </c>
      <c r="M121" s="15"/>
      <c r="AH121" s="4">
        <v>0</v>
      </c>
    </row>
    <row r="122" spans="1:34" ht="18.75" customHeight="1">
      <c r="A122" s="63"/>
      <c r="D122" s="64" t="s">
        <v>24</v>
      </c>
      <c r="E122" s="11" t="s">
        <v>245</v>
      </c>
      <c r="F122" s="25" t="s">
        <v>98</v>
      </c>
      <c r="G122" s="13" t="s">
        <v>88</v>
      </c>
      <c r="H122" s="22"/>
      <c r="I122" s="22">
        <v>24</v>
      </c>
      <c r="J122" s="22"/>
      <c r="K122" s="22"/>
      <c r="L122" s="14" t="s">
        <v>91</v>
      </c>
      <c r="M122" s="15"/>
      <c r="AH122" s="4">
        <v>0</v>
      </c>
    </row>
    <row r="123" spans="1:34" ht="18.75" customHeight="1">
      <c r="A123" s="63"/>
      <c r="D123" s="64" t="s">
        <v>24</v>
      </c>
      <c r="E123" s="11" t="s">
        <v>246</v>
      </c>
      <c r="F123" s="25" t="s">
        <v>99</v>
      </c>
      <c r="G123" s="13" t="s">
        <v>88</v>
      </c>
      <c r="H123" s="22"/>
      <c r="I123" s="22">
        <v>90</v>
      </c>
      <c r="J123" s="22"/>
      <c r="K123" s="22"/>
      <c r="L123" s="14" t="s">
        <v>91</v>
      </c>
      <c r="M123" s="15"/>
      <c r="AH123" s="4">
        <v>0</v>
      </c>
    </row>
    <row r="124" spans="1:34" ht="18.75" customHeight="1">
      <c r="A124" s="63"/>
      <c r="D124" s="64" t="s">
        <v>24</v>
      </c>
      <c r="E124" s="11" t="s">
        <v>247</v>
      </c>
      <c r="F124" s="25" t="s">
        <v>100</v>
      </c>
      <c r="G124" s="13" t="s">
        <v>88</v>
      </c>
      <c r="H124" s="22"/>
      <c r="I124" s="22">
        <v>4.5199999999999996</v>
      </c>
      <c r="J124" s="22"/>
      <c r="K124" s="22"/>
      <c r="L124" s="14" t="s">
        <v>91</v>
      </c>
      <c r="M124" s="15"/>
      <c r="AH124" s="4">
        <v>0</v>
      </c>
    </row>
    <row r="125" spans="1:34" ht="18.75" customHeight="1">
      <c r="A125" s="63"/>
      <c r="D125" s="64" t="s">
        <v>24</v>
      </c>
      <c r="E125" s="11" t="s">
        <v>248</v>
      </c>
      <c r="F125" s="25" t="s">
        <v>101</v>
      </c>
      <c r="G125" s="13" t="s">
        <v>88</v>
      </c>
      <c r="H125" s="22"/>
      <c r="I125" s="22">
        <v>6.45</v>
      </c>
      <c r="J125" s="22"/>
      <c r="K125" s="22"/>
      <c r="L125" s="14" t="s">
        <v>91</v>
      </c>
      <c r="M125" s="15"/>
      <c r="AH125" s="4">
        <v>0</v>
      </c>
    </row>
    <row r="126" spans="1:34" ht="18.75" customHeight="1">
      <c r="A126" s="63"/>
      <c r="D126" s="64" t="s">
        <v>24</v>
      </c>
      <c r="E126" s="11" t="s">
        <v>249</v>
      </c>
      <c r="F126" s="25" t="s">
        <v>102</v>
      </c>
      <c r="G126" s="13" t="s">
        <v>88</v>
      </c>
      <c r="H126" s="22"/>
      <c r="I126" s="22">
        <v>5.16</v>
      </c>
      <c r="J126" s="22"/>
      <c r="K126" s="22"/>
      <c r="L126" s="14" t="s">
        <v>91</v>
      </c>
      <c r="M126" s="15"/>
      <c r="AH126" s="4">
        <v>0</v>
      </c>
    </row>
    <row r="127" spans="1:34" ht="18.75" customHeight="1">
      <c r="A127" s="63"/>
      <c r="D127" s="64" t="s">
        <v>24</v>
      </c>
      <c r="E127" s="11" t="s">
        <v>250</v>
      </c>
      <c r="F127" s="25" t="s">
        <v>103</v>
      </c>
      <c r="G127" s="13" t="s">
        <v>88</v>
      </c>
      <c r="H127" s="22"/>
      <c r="I127" s="22">
        <v>5.5</v>
      </c>
      <c r="J127" s="22"/>
      <c r="K127" s="22"/>
      <c r="L127" s="14" t="s">
        <v>91</v>
      </c>
      <c r="M127" s="15"/>
      <c r="AH127" s="4">
        <v>0</v>
      </c>
    </row>
    <row r="128" spans="1:34" ht="18.75" customHeight="1">
      <c r="A128" s="63"/>
      <c r="D128" s="64" t="s">
        <v>24</v>
      </c>
      <c r="E128" s="11" t="s">
        <v>251</v>
      </c>
      <c r="F128" s="25" t="s">
        <v>104</v>
      </c>
      <c r="G128" s="13" t="s">
        <v>88</v>
      </c>
      <c r="H128" s="22"/>
      <c r="I128" s="22">
        <v>350</v>
      </c>
      <c r="J128" s="22"/>
      <c r="K128" s="22"/>
      <c r="L128" s="14" t="s">
        <v>91</v>
      </c>
      <c r="M128" s="15"/>
      <c r="AH128" s="4">
        <v>0</v>
      </c>
    </row>
    <row r="129" spans="1:34" ht="18.75" customHeight="1">
      <c r="A129" s="63"/>
      <c r="D129" s="64" t="s">
        <v>24</v>
      </c>
      <c r="E129" s="11" t="s">
        <v>252</v>
      </c>
      <c r="F129" s="25" t="s">
        <v>105</v>
      </c>
      <c r="G129" s="13" t="s">
        <v>88</v>
      </c>
      <c r="H129" s="22"/>
      <c r="I129" s="22">
        <v>0.84</v>
      </c>
      <c r="J129" s="22"/>
      <c r="K129" s="22"/>
      <c r="L129" s="14" t="s">
        <v>91</v>
      </c>
      <c r="M129" s="15"/>
      <c r="AH129" s="4">
        <v>0</v>
      </c>
    </row>
    <row r="130" spans="1:34" ht="18.75" customHeight="1">
      <c r="A130" s="63"/>
      <c r="D130" s="64" t="s">
        <v>24</v>
      </c>
      <c r="E130" s="11" t="s">
        <v>253</v>
      </c>
      <c r="F130" s="25" t="s">
        <v>106</v>
      </c>
      <c r="G130" s="13" t="s">
        <v>88</v>
      </c>
      <c r="H130" s="22"/>
      <c r="I130" s="22">
        <v>0</v>
      </c>
      <c r="J130" s="22">
        <v>1.24</v>
      </c>
      <c r="K130" s="22"/>
      <c r="L130" s="14" t="s">
        <v>91</v>
      </c>
      <c r="M130" s="15"/>
      <c r="AH130" s="4">
        <v>0</v>
      </c>
    </row>
    <row r="131" spans="1:34" ht="18.75" customHeight="1">
      <c r="A131" s="63"/>
      <c r="D131" s="64" t="s">
        <v>24</v>
      </c>
      <c r="E131" s="11" t="s">
        <v>254</v>
      </c>
      <c r="F131" s="25" t="s">
        <v>107</v>
      </c>
      <c r="G131" s="13" t="s">
        <v>88</v>
      </c>
      <c r="H131" s="22"/>
      <c r="I131" s="22">
        <v>0</v>
      </c>
      <c r="J131" s="22">
        <v>2.4</v>
      </c>
      <c r="K131" s="22"/>
      <c r="L131" s="14" t="s">
        <v>91</v>
      </c>
      <c r="M131" s="15"/>
      <c r="AH131" s="4">
        <v>0</v>
      </c>
    </row>
    <row r="132" spans="1:34" ht="18.75" customHeight="1">
      <c r="A132" s="63"/>
      <c r="D132" s="64" t="s">
        <v>24</v>
      </c>
      <c r="E132" s="11" t="s">
        <v>255</v>
      </c>
      <c r="F132" s="25" t="s">
        <v>108</v>
      </c>
      <c r="G132" s="13" t="s">
        <v>88</v>
      </c>
      <c r="H132" s="22"/>
      <c r="I132" s="22">
        <v>16</v>
      </c>
      <c r="J132" s="22"/>
      <c r="K132" s="22"/>
      <c r="L132" s="14" t="s">
        <v>91</v>
      </c>
      <c r="M132" s="15"/>
      <c r="AH132" s="4">
        <v>0</v>
      </c>
    </row>
    <row r="133" spans="1:34" ht="18.75" customHeight="1">
      <c r="A133" s="63"/>
      <c r="D133" s="64" t="s">
        <v>24</v>
      </c>
      <c r="E133" s="11" t="s">
        <v>256</v>
      </c>
      <c r="F133" s="25" t="s">
        <v>109</v>
      </c>
      <c r="G133" s="13" t="s">
        <v>88</v>
      </c>
      <c r="H133" s="22"/>
      <c r="I133" s="22">
        <v>5.16</v>
      </c>
      <c r="J133" s="22"/>
      <c r="K133" s="22"/>
      <c r="L133" s="14" t="s">
        <v>91</v>
      </c>
      <c r="M133" s="15"/>
      <c r="AH133" s="4">
        <v>0</v>
      </c>
    </row>
    <row r="134" spans="1:34" ht="18.75" customHeight="1">
      <c r="A134" s="63"/>
      <c r="D134" s="64" t="s">
        <v>24</v>
      </c>
      <c r="E134" s="11" t="s">
        <v>257</v>
      </c>
      <c r="F134" s="25" t="s">
        <v>110</v>
      </c>
      <c r="G134" s="13" t="s">
        <v>88</v>
      </c>
      <c r="H134" s="22"/>
      <c r="I134" s="22">
        <v>10.32</v>
      </c>
      <c r="J134" s="22"/>
      <c r="K134" s="22"/>
      <c r="L134" s="14" t="s">
        <v>91</v>
      </c>
      <c r="M134" s="15"/>
      <c r="AH134" s="4">
        <v>0</v>
      </c>
    </row>
    <row r="135" spans="1:34" ht="18.75" customHeight="1">
      <c r="A135" s="63"/>
      <c r="D135" s="64" t="s">
        <v>24</v>
      </c>
      <c r="E135" s="11" t="s">
        <v>258</v>
      </c>
      <c r="F135" s="25" t="s">
        <v>111</v>
      </c>
      <c r="G135" s="13" t="s">
        <v>88</v>
      </c>
      <c r="H135" s="22"/>
      <c r="I135" s="22">
        <v>1.9</v>
      </c>
      <c r="J135" s="22"/>
      <c r="K135" s="22"/>
      <c r="L135" s="14" t="s">
        <v>91</v>
      </c>
      <c r="M135" s="15"/>
      <c r="AH135" s="4">
        <v>0</v>
      </c>
    </row>
    <row r="136" spans="1:34" ht="18.75" customHeight="1">
      <c r="A136" s="63"/>
      <c r="D136" s="64" t="s">
        <v>24</v>
      </c>
      <c r="E136" s="11" t="s">
        <v>259</v>
      </c>
      <c r="F136" s="25" t="s">
        <v>112</v>
      </c>
      <c r="G136" s="13" t="s">
        <v>88</v>
      </c>
      <c r="H136" s="22"/>
      <c r="I136" s="22">
        <v>5.42</v>
      </c>
      <c r="J136" s="22"/>
      <c r="K136" s="22"/>
      <c r="L136" s="14" t="s">
        <v>91</v>
      </c>
      <c r="M136" s="15"/>
      <c r="AH136" s="4">
        <v>0</v>
      </c>
    </row>
    <row r="137" spans="1:34" ht="18.75" customHeight="1">
      <c r="A137" s="63"/>
      <c r="D137" s="64" t="s">
        <v>24</v>
      </c>
      <c r="E137" s="11" t="s">
        <v>260</v>
      </c>
      <c r="F137" s="25" t="s">
        <v>113</v>
      </c>
      <c r="G137" s="13" t="s">
        <v>88</v>
      </c>
      <c r="H137" s="22"/>
      <c r="I137" s="22">
        <v>1.54</v>
      </c>
      <c r="J137" s="22"/>
      <c r="K137" s="22"/>
      <c r="L137" s="14" t="s">
        <v>91</v>
      </c>
      <c r="M137" s="15"/>
      <c r="AH137" s="4">
        <v>0</v>
      </c>
    </row>
    <row r="138" spans="1:34" ht="18.75" customHeight="1">
      <c r="A138" s="63"/>
      <c r="D138" s="64" t="s">
        <v>24</v>
      </c>
      <c r="E138" s="11" t="s">
        <v>261</v>
      </c>
      <c r="F138" s="25" t="s">
        <v>114</v>
      </c>
      <c r="G138" s="13" t="s">
        <v>88</v>
      </c>
      <c r="H138" s="22"/>
      <c r="I138" s="22">
        <v>1.976</v>
      </c>
      <c r="J138" s="22"/>
      <c r="K138" s="22"/>
      <c r="L138" s="14" t="s">
        <v>91</v>
      </c>
      <c r="M138" s="15"/>
      <c r="AH138" s="4">
        <v>0</v>
      </c>
    </row>
    <row r="139" spans="1:34" ht="15" customHeight="1">
      <c r="A139" s="49"/>
      <c r="D139" s="66"/>
      <c r="E139" s="106"/>
      <c r="F139" s="107" t="s">
        <v>115</v>
      </c>
      <c r="G139" s="69"/>
      <c r="H139" s="70"/>
      <c r="I139" s="70"/>
      <c r="J139" s="70"/>
      <c r="K139" s="70"/>
      <c r="L139" s="108" t="s">
        <v>116</v>
      </c>
      <c r="M139" s="15"/>
      <c r="AH139" s="4">
        <v>0</v>
      </c>
    </row>
    <row r="140" spans="1:34" s="2" customFormat="1" ht="29.25" customHeight="1">
      <c r="A140" s="49"/>
      <c r="C140" s="3"/>
      <c r="D140" s="10"/>
      <c r="E140" s="11" t="s">
        <v>262</v>
      </c>
      <c r="F140" s="45" t="s">
        <v>117</v>
      </c>
      <c r="G140" s="27" t="s">
        <v>88</v>
      </c>
      <c r="H140" s="46"/>
      <c r="I140" s="46">
        <v>1309.6560000000002</v>
      </c>
      <c r="J140" s="46">
        <v>2.6616</v>
      </c>
      <c r="K140" s="46">
        <v>5.5664999999999996</v>
      </c>
      <c r="L140" s="14" t="str">
        <f>FHD_NOTE_P_62</f>
        <v>Регулируемыми организациями указывается информация по договорам, заключенным в рамках осуществления регулируемых видов деятельности</v>
      </c>
      <c r="M140" s="15"/>
      <c r="N140" s="3"/>
      <c r="O140" s="3"/>
      <c r="T140" s="3"/>
      <c r="W140" s="5"/>
      <c r="AC140" s="6"/>
      <c r="AD140" s="6"/>
      <c r="AE140" s="6"/>
      <c r="AF140" s="6"/>
      <c r="AG140" s="6"/>
      <c r="AH140" s="2">
        <v>0</v>
      </c>
    </row>
    <row r="141" spans="1:34" s="2" customFormat="1" ht="37.5" customHeight="1">
      <c r="A141" s="49"/>
      <c r="C141" s="3"/>
      <c r="D141" s="10"/>
      <c r="E141" s="11" t="s">
        <v>263</v>
      </c>
      <c r="F141" s="45" t="s">
        <v>118</v>
      </c>
      <c r="G141" s="27" t="s">
        <v>119</v>
      </c>
      <c r="H141" s="76"/>
      <c r="I141" s="76">
        <v>725.47962389999998</v>
      </c>
      <c r="J141" s="76">
        <v>5.5418076000000003</v>
      </c>
      <c r="K141" s="76">
        <v>0</v>
      </c>
      <c r="L141" s="14" t="str">
        <f>FHD_NOTE_P_63</f>
        <v>Регулируемыми организациями указывается информация тепловой энергии, выработанной в рамках осуществления регулируемых видов деятельности.</v>
      </c>
      <c r="M141" s="15"/>
      <c r="N141" s="3"/>
      <c r="O141" s="3"/>
      <c r="T141" s="3"/>
      <c r="W141" s="5"/>
      <c r="AC141" s="6"/>
      <c r="AD141" s="6"/>
      <c r="AE141" s="6"/>
      <c r="AF141" s="6"/>
      <c r="AG141" s="6"/>
      <c r="AH141" s="2">
        <v>0</v>
      </c>
    </row>
    <row r="142" spans="1:34" s="2" customFormat="1" ht="36" customHeight="1">
      <c r="A142" s="49"/>
      <c r="C142" s="3" t="s">
        <v>178</v>
      </c>
      <c r="D142" s="10"/>
      <c r="E142" s="11" t="s">
        <v>264</v>
      </c>
      <c r="F142" s="45" t="s">
        <v>120</v>
      </c>
      <c r="G142" s="27" t="s">
        <v>119</v>
      </c>
      <c r="H142" s="28"/>
      <c r="I142" s="28" t="s">
        <v>178</v>
      </c>
      <c r="J142" s="28" t="s">
        <v>178</v>
      </c>
      <c r="K142" s="28"/>
      <c r="L142" s="14" t="str">
        <f>FHD_NOTE_P_64</f>
        <v>Информация указывается только едиными теплоснабжающими организациями.</v>
      </c>
      <c r="M142" s="15"/>
      <c r="N142" s="3"/>
      <c r="O142" s="3"/>
      <c r="T142" s="3"/>
      <c r="W142" s="5"/>
      <c r="AC142" s="6"/>
      <c r="AD142" s="6"/>
      <c r="AE142" s="6"/>
      <c r="AF142" s="6"/>
      <c r="AG142" s="6"/>
      <c r="AH142" s="2">
        <v>0</v>
      </c>
    </row>
    <row r="143" spans="1:34" s="2" customFormat="1" ht="49.5" customHeight="1">
      <c r="A143" s="49"/>
      <c r="C143" s="3"/>
      <c r="D143" s="10"/>
      <c r="E143" s="11" t="s">
        <v>265</v>
      </c>
      <c r="F143" s="45" t="s">
        <v>121</v>
      </c>
      <c r="G143" s="27" t="s">
        <v>119</v>
      </c>
      <c r="H143" s="76"/>
      <c r="I143" s="76">
        <v>2400.7173886</v>
      </c>
      <c r="J143" s="76">
        <v>4.9066824000000002</v>
      </c>
      <c r="K143" s="76">
        <v>0</v>
      </c>
      <c r="L143" s="14" t="str">
        <f>FHD_NOTE_P_65</f>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
      <c r="M143" s="15"/>
      <c r="N143" s="3"/>
      <c r="O143" s="3"/>
      <c r="T143" s="3"/>
      <c r="W143" s="5"/>
      <c r="AC143" s="6"/>
      <c r="AD143" s="6"/>
      <c r="AE143" s="6"/>
      <c r="AF143" s="6"/>
      <c r="AG143" s="6"/>
      <c r="AH143" s="2">
        <v>0</v>
      </c>
    </row>
    <row r="144" spans="1:34" s="2" customFormat="1" ht="18.75" customHeight="1">
      <c r="A144" s="49"/>
      <c r="C144" s="3"/>
      <c r="D144" s="10"/>
      <c r="E144" s="11" t="s">
        <v>266</v>
      </c>
      <c r="F144" s="48" t="s">
        <v>267</v>
      </c>
      <c r="G144" s="27" t="s">
        <v>119</v>
      </c>
      <c r="H144" s="76"/>
      <c r="I144" s="76">
        <v>1837.3841276000001</v>
      </c>
      <c r="J144" s="76">
        <v>4.9066824000000002</v>
      </c>
      <c r="K144" s="76">
        <v>0</v>
      </c>
      <c r="L144" s="14" t="str">
        <f>FHD_NOTE_P_66</f>
        <v/>
      </c>
      <c r="M144" s="15"/>
      <c r="N144" s="3"/>
      <c r="O144" s="3"/>
      <c r="T144" s="3"/>
      <c r="W144" s="5"/>
      <c r="AC144" s="6"/>
      <c r="AD144" s="6"/>
      <c r="AE144" s="6"/>
      <c r="AF144" s="6"/>
      <c r="AG144" s="6"/>
      <c r="AH144" s="2">
        <v>0</v>
      </c>
    </row>
    <row r="145" spans="1:34" s="2" customFormat="1" ht="48" customHeight="1">
      <c r="A145" s="49"/>
      <c r="C145" s="3"/>
      <c r="D145" s="10"/>
      <c r="E145" s="11" t="s">
        <v>268</v>
      </c>
      <c r="F145" s="72" t="s">
        <v>122</v>
      </c>
      <c r="G145" s="27" t="s">
        <v>119</v>
      </c>
      <c r="H145" s="76"/>
      <c r="I145" s="76">
        <v>0</v>
      </c>
      <c r="J145" s="76">
        <v>0</v>
      </c>
      <c r="K145" s="76">
        <v>0</v>
      </c>
      <c r="L145" s="14" t="str">
        <f>FHD_NOTE_P_67</f>
        <v/>
      </c>
      <c r="M145" s="15"/>
      <c r="N145" s="3"/>
      <c r="O145" s="3"/>
      <c r="T145" s="3"/>
      <c r="W145" s="5"/>
      <c r="AC145" s="6"/>
      <c r="AD145" s="6"/>
      <c r="AE145" s="6"/>
      <c r="AF145" s="6"/>
      <c r="AG145" s="6"/>
      <c r="AH145" s="2">
        <v>0</v>
      </c>
    </row>
    <row r="146" spans="1:34" s="2" customFormat="1" ht="18.75" customHeight="1">
      <c r="A146" s="49"/>
      <c r="C146" s="3"/>
      <c r="D146" s="10"/>
      <c r="E146" s="11" t="s">
        <v>269</v>
      </c>
      <c r="F146" s="48" t="s">
        <v>123</v>
      </c>
      <c r="G146" s="27" t="s">
        <v>119</v>
      </c>
      <c r="H146" s="76"/>
      <c r="I146" s="76">
        <v>563.33326099999999</v>
      </c>
      <c r="J146" s="76">
        <v>0</v>
      </c>
      <c r="K146" s="76">
        <v>0</v>
      </c>
      <c r="L146" s="14" t="str">
        <f>FHD_NOTE_P_68</f>
        <v/>
      </c>
      <c r="M146" s="15"/>
      <c r="N146" s="3"/>
      <c r="O146" s="3"/>
      <c r="T146" s="3"/>
      <c r="W146" s="5"/>
      <c r="AC146" s="6"/>
      <c r="AD146" s="6"/>
      <c r="AE146" s="6"/>
      <c r="AF146" s="6"/>
      <c r="AG146" s="6"/>
      <c r="AH146" s="2">
        <v>0</v>
      </c>
    </row>
    <row r="147" spans="1:34" s="2" customFormat="1" ht="29.25" customHeight="1">
      <c r="A147" s="49"/>
      <c r="C147" s="3"/>
      <c r="D147" s="10"/>
      <c r="E147" s="11" t="s">
        <v>270</v>
      </c>
      <c r="F147" s="48" t="s">
        <v>124</v>
      </c>
      <c r="G147" s="27" t="s">
        <v>119</v>
      </c>
      <c r="H147" s="76"/>
      <c r="I147" s="76">
        <v>563.33326099999999</v>
      </c>
      <c r="J147" s="76">
        <v>0</v>
      </c>
      <c r="K147" s="76">
        <v>0</v>
      </c>
      <c r="L147" s="14" t="str">
        <f>FHD_NOTE_P_69</f>
        <v/>
      </c>
      <c r="M147" s="15"/>
      <c r="N147" s="3"/>
      <c r="O147" s="3"/>
      <c r="T147" s="3"/>
      <c r="W147" s="5"/>
      <c r="AC147" s="6"/>
      <c r="AD147" s="6"/>
      <c r="AE147" s="6"/>
      <c r="AF147" s="6"/>
      <c r="AG147" s="6"/>
      <c r="AH147" s="2">
        <v>0</v>
      </c>
    </row>
    <row r="148" spans="1:34" s="2" customFormat="1" ht="37.5" customHeight="1">
      <c r="A148" s="49"/>
      <c r="C148" s="3"/>
      <c r="D148" s="10"/>
      <c r="E148" s="11" t="s">
        <v>271</v>
      </c>
      <c r="F148" s="45" t="s">
        <v>125</v>
      </c>
      <c r="G148" s="27" t="s">
        <v>126</v>
      </c>
      <c r="H148" s="46"/>
      <c r="I148" s="46">
        <v>238.78700000000001</v>
      </c>
      <c r="J148" s="46">
        <v>0</v>
      </c>
      <c r="K148" s="46">
        <v>0</v>
      </c>
      <c r="L148" s="14" t="str">
        <f>FHD_NOTE_P_70</f>
        <v/>
      </c>
      <c r="M148" s="15"/>
      <c r="N148" s="3"/>
      <c r="O148" s="3"/>
      <c r="T148" s="3"/>
      <c r="W148" s="5"/>
      <c r="AC148" s="6"/>
      <c r="AD148" s="6"/>
      <c r="AE148" s="6"/>
      <c r="AF148" s="6"/>
      <c r="AG148" s="6"/>
      <c r="AH148" s="2">
        <v>0</v>
      </c>
    </row>
    <row r="149" spans="1:34" s="2" customFormat="1" ht="22.5" customHeight="1">
      <c r="A149" s="49"/>
      <c r="C149" s="3"/>
      <c r="D149" s="10"/>
      <c r="E149" s="11" t="s">
        <v>272</v>
      </c>
      <c r="F149" s="45" t="s">
        <v>127</v>
      </c>
      <c r="G149" s="27" t="s">
        <v>126</v>
      </c>
      <c r="H149" s="46"/>
      <c r="I149" s="46">
        <v>409.40331669999995</v>
      </c>
      <c r="J149" s="46">
        <v>0.50259770000000004</v>
      </c>
      <c r="K149" s="46">
        <v>0</v>
      </c>
      <c r="L149" s="14" t="str">
        <f>FHD_NOTE_P_71</f>
        <v/>
      </c>
      <c r="M149" s="15"/>
      <c r="N149" s="3"/>
      <c r="O149" s="3"/>
      <c r="T149" s="3"/>
      <c r="W149" s="5"/>
      <c r="AC149" s="6"/>
      <c r="AD149" s="6"/>
      <c r="AE149" s="6"/>
      <c r="AF149" s="6"/>
      <c r="AG149" s="6"/>
      <c r="AH149" s="2">
        <v>0</v>
      </c>
    </row>
    <row r="150" spans="1:34" ht="23.25" customHeight="1">
      <c r="D150" s="10"/>
      <c r="E150" s="11" t="s">
        <v>273</v>
      </c>
      <c r="F150" s="45" t="s">
        <v>128</v>
      </c>
      <c r="G150" s="27" t="s">
        <v>129</v>
      </c>
      <c r="H150" s="76"/>
      <c r="I150" s="76">
        <v>362.71</v>
      </c>
      <c r="J150" s="76">
        <v>1.48</v>
      </c>
      <c r="K150" s="76">
        <v>0</v>
      </c>
      <c r="L150" s="14" t="str">
        <f>FHD_NOTE_P_72</f>
        <v/>
      </c>
      <c r="M150" s="15"/>
      <c r="AH150" s="4">
        <v>19</v>
      </c>
    </row>
    <row r="151" spans="1:34" ht="21" customHeight="1">
      <c r="A151" s="74" t="s">
        <v>192</v>
      </c>
      <c r="D151" s="10"/>
      <c r="E151" s="11" t="s">
        <v>274</v>
      </c>
      <c r="F151" s="45" t="s">
        <v>130</v>
      </c>
      <c r="G151" s="109" t="s">
        <v>129</v>
      </c>
      <c r="H151" s="110"/>
      <c r="I151" s="110">
        <v>159.94999999999999</v>
      </c>
      <c r="J151" s="110">
        <v>0.74</v>
      </c>
      <c r="K151" s="110">
        <v>0</v>
      </c>
      <c r="L151" s="14" t="str">
        <f>FHD_NOTE_P_73</f>
        <v/>
      </c>
      <c r="M151" s="15"/>
      <c r="AH151" s="4">
        <v>0</v>
      </c>
    </row>
    <row r="152" spans="1:34" ht="33.75" hidden="1" customHeight="1">
      <c r="A152" s="74" t="s">
        <v>193</v>
      </c>
      <c r="D152" s="10"/>
      <c r="E152" s="11" t="s">
        <v>178</v>
      </c>
      <c r="F152" s="45" t="s">
        <v>178</v>
      </c>
      <c r="G152" s="27" t="s">
        <v>194</v>
      </c>
      <c r="H152" s="76"/>
      <c r="I152" s="76"/>
      <c r="J152" s="76"/>
      <c r="K152" s="76"/>
      <c r="L152" s="14" t="str">
        <f>FHD_NOTE_P_74</f>
        <v/>
      </c>
      <c r="M152" s="15"/>
      <c r="AH152" s="4">
        <v>0</v>
      </c>
    </row>
    <row r="153" spans="1:34" s="4" customFormat="1" ht="18.75" hidden="1" customHeight="1">
      <c r="A153" s="49" t="s">
        <v>195</v>
      </c>
      <c r="B153" s="2"/>
      <c r="C153" s="3"/>
      <c r="D153" s="10"/>
      <c r="E153" s="11" t="s">
        <v>178</v>
      </c>
      <c r="F153" s="45" t="s">
        <v>178</v>
      </c>
      <c r="G153" s="27" t="s">
        <v>176</v>
      </c>
      <c r="H153" s="46"/>
      <c r="I153" s="46"/>
      <c r="J153" s="46"/>
      <c r="K153" s="46"/>
      <c r="L153" s="14" t="str">
        <f>FHD_NOTE_P_75</f>
        <v/>
      </c>
      <c r="M153" s="15"/>
      <c r="N153" s="3"/>
      <c r="O153" s="3"/>
      <c r="P153" s="2"/>
      <c r="Q153" s="2"/>
      <c r="R153" s="2"/>
      <c r="S153" s="2"/>
      <c r="T153" s="3"/>
      <c r="U153" s="2"/>
      <c r="V153" s="2"/>
      <c r="W153" s="5"/>
      <c r="X153" s="2"/>
      <c r="Y153" s="2"/>
      <c r="Z153" s="2"/>
      <c r="AA153" s="2"/>
      <c r="AB153" s="2"/>
      <c r="AC153" s="6"/>
      <c r="AD153" s="6"/>
      <c r="AE153" s="6"/>
      <c r="AF153" s="6"/>
      <c r="AG153" s="6"/>
      <c r="AH153" s="4">
        <v>0</v>
      </c>
    </row>
    <row r="154" spans="1:34" s="4" customFormat="1" ht="18.75" hidden="1" customHeight="1">
      <c r="A154" s="49"/>
      <c r="B154" s="2"/>
      <c r="C154" s="3"/>
      <c r="D154" s="10"/>
      <c r="E154" s="11" t="s">
        <v>178</v>
      </c>
      <c r="F154" s="45" t="s">
        <v>178</v>
      </c>
      <c r="G154" s="27" t="s">
        <v>176</v>
      </c>
      <c r="H154" s="46"/>
      <c r="I154" s="46"/>
      <c r="J154" s="46"/>
      <c r="K154" s="46"/>
      <c r="L154" s="14" t="str">
        <f>FHD_NOTE_P_76</f>
        <v/>
      </c>
      <c r="M154" s="15"/>
      <c r="N154" s="3"/>
      <c r="O154" s="3"/>
      <c r="P154" s="2"/>
      <c r="Q154" s="2"/>
      <c r="R154" s="2"/>
      <c r="S154" s="2"/>
      <c r="T154" s="3"/>
      <c r="U154" s="2"/>
      <c r="V154" s="2"/>
      <c r="W154" s="5"/>
      <c r="X154" s="2"/>
      <c r="Y154" s="2"/>
      <c r="Z154" s="2"/>
      <c r="AA154" s="2"/>
      <c r="AB154" s="2"/>
      <c r="AC154" s="6"/>
      <c r="AD154" s="6"/>
      <c r="AE154" s="6"/>
      <c r="AF154" s="6"/>
      <c r="AG154" s="6"/>
      <c r="AH154" s="4">
        <v>0</v>
      </c>
    </row>
    <row r="155" spans="1:34" s="4" customFormat="1" ht="18.75" hidden="1" customHeight="1">
      <c r="A155" s="49"/>
      <c r="B155" s="2"/>
      <c r="C155" s="3"/>
      <c r="D155" s="10"/>
      <c r="E155" s="11" t="s">
        <v>178</v>
      </c>
      <c r="F155" s="45" t="s">
        <v>178</v>
      </c>
      <c r="G155" s="27" t="s">
        <v>176</v>
      </c>
      <c r="H155" s="46"/>
      <c r="I155" s="46"/>
      <c r="J155" s="46"/>
      <c r="K155" s="46"/>
      <c r="L155" s="14" t="str">
        <f>FHD_NOTE_P_77</f>
        <v/>
      </c>
      <c r="M155" s="15"/>
      <c r="N155" s="3"/>
      <c r="O155" s="3"/>
      <c r="P155" s="2"/>
      <c r="Q155" s="2"/>
      <c r="R155" s="2"/>
      <c r="S155" s="2"/>
      <c r="T155" s="3"/>
      <c r="U155" s="2"/>
      <c r="V155" s="2"/>
      <c r="W155" s="5"/>
      <c r="X155" s="2"/>
      <c r="Y155" s="2"/>
      <c r="Z155" s="2"/>
      <c r="AA155" s="2"/>
      <c r="AB155" s="2"/>
      <c r="AC155" s="6"/>
      <c r="AD155" s="6"/>
      <c r="AE155" s="6"/>
      <c r="AF155" s="6"/>
      <c r="AG155" s="6"/>
      <c r="AH155" s="4">
        <v>0</v>
      </c>
    </row>
    <row r="156" spans="1:34" s="3" customFormat="1" ht="0.75" hidden="1" customHeight="1">
      <c r="A156" s="49"/>
      <c r="D156" s="9"/>
      <c r="E156" s="18" t="s">
        <v>275</v>
      </c>
      <c r="F156" s="111"/>
      <c r="G156" s="112"/>
      <c r="H156" s="87"/>
      <c r="I156" s="87"/>
      <c r="J156" s="87"/>
      <c r="K156" s="87"/>
      <c r="L156" s="105"/>
      <c r="AH156" s="3">
        <v>0</v>
      </c>
    </row>
    <row r="157" spans="1:34" s="4" customFormat="1" ht="15" hidden="1" customHeight="1">
      <c r="A157" s="49"/>
      <c r="B157" s="2"/>
      <c r="C157" s="3"/>
      <c r="D157" s="66"/>
      <c r="E157" s="106"/>
      <c r="F157" s="107" t="s">
        <v>196</v>
      </c>
      <c r="G157" s="69"/>
      <c r="H157" s="70"/>
      <c r="I157" s="70"/>
      <c r="J157" s="70"/>
      <c r="K157" s="70"/>
      <c r="L157" s="108" t="s">
        <v>197</v>
      </c>
      <c r="M157" s="15"/>
      <c r="N157" s="3"/>
      <c r="O157" s="3"/>
      <c r="P157" s="2"/>
      <c r="Q157" s="2"/>
      <c r="R157" s="2"/>
      <c r="S157" s="2"/>
      <c r="T157" s="3"/>
      <c r="U157" s="2"/>
      <c r="V157" s="2"/>
      <c r="W157" s="5"/>
      <c r="X157" s="2"/>
      <c r="Y157" s="2"/>
      <c r="Z157" s="2"/>
      <c r="AA157" s="2"/>
      <c r="AB157" s="2"/>
      <c r="AC157" s="6"/>
      <c r="AD157" s="6"/>
      <c r="AE157" s="6"/>
      <c r="AF157" s="6"/>
      <c r="AG157" s="6"/>
      <c r="AH157" s="4">
        <v>0</v>
      </c>
    </row>
    <row r="158" spans="1:34" ht="66" customHeight="1">
      <c r="A158" s="49" t="s">
        <v>198</v>
      </c>
      <c r="D158" s="10"/>
      <c r="E158" s="11" t="s">
        <v>276</v>
      </c>
      <c r="F158" s="45" t="s">
        <v>131</v>
      </c>
      <c r="G158" s="27" t="s">
        <v>132</v>
      </c>
      <c r="H158" s="76"/>
      <c r="I158" s="76">
        <v>164.81</v>
      </c>
      <c r="J158" s="76">
        <v>0</v>
      </c>
      <c r="K158" s="76">
        <v>0</v>
      </c>
      <c r="L158" s="14" t="str">
        <f>FHD_NOTE_P_78</f>
        <v/>
      </c>
      <c r="M158" s="15"/>
      <c r="AH158" s="4">
        <v>0</v>
      </c>
    </row>
    <row r="159" spans="1:34" s="3" customFormat="1" ht="0.75" customHeight="1">
      <c r="A159" s="49"/>
      <c r="D159" s="9"/>
      <c r="E159" s="18" t="s">
        <v>133</v>
      </c>
      <c r="F159" s="111"/>
      <c r="G159" s="112"/>
      <c r="H159" s="87"/>
      <c r="I159" s="87"/>
      <c r="J159" s="87"/>
      <c r="K159" s="87"/>
      <c r="L159" s="105"/>
      <c r="AH159" s="3">
        <v>0</v>
      </c>
    </row>
    <row r="160" spans="1:34" ht="22.5" customHeight="1">
      <c r="A160" s="63"/>
      <c r="D160" s="64" t="s">
        <v>24</v>
      </c>
      <c r="E160" s="11" t="s">
        <v>277</v>
      </c>
      <c r="F160" s="25" t="s">
        <v>90</v>
      </c>
      <c r="G160" s="13" t="s">
        <v>132</v>
      </c>
      <c r="H160" s="28"/>
      <c r="I160" s="28">
        <v>160.12</v>
      </c>
      <c r="J160" s="28"/>
      <c r="K160" s="28"/>
      <c r="L160" s="14" t="s">
        <v>134</v>
      </c>
      <c r="M160" s="15"/>
      <c r="AH160" s="4">
        <v>0</v>
      </c>
    </row>
    <row r="161" spans="1:34" ht="22.5" customHeight="1">
      <c r="A161" s="63"/>
      <c r="D161" s="64" t="s">
        <v>24</v>
      </c>
      <c r="E161" s="11" t="s">
        <v>278</v>
      </c>
      <c r="F161" s="25" t="s">
        <v>92</v>
      </c>
      <c r="G161" s="13" t="s">
        <v>132</v>
      </c>
      <c r="H161" s="28"/>
      <c r="I161" s="28">
        <v>157.33000000000001</v>
      </c>
      <c r="J161" s="28"/>
      <c r="K161" s="28"/>
      <c r="L161" s="14" t="s">
        <v>134</v>
      </c>
      <c r="M161" s="15"/>
      <c r="AH161" s="4">
        <v>0</v>
      </c>
    </row>
    <row r="162" spans="1:34" ht="22.5" customHeight="1">
      <c r="A162" s="63"/>
      <c r="D162" s="64" t="s">
        <v>24</v>
      </c>
      <c r="E162" s="11" t="s">
        <v>279</v>
      </c>
      <c r="F162" s="25" t="s">
        <v>93</v>
      </c>
      <c r="G162" s="13" t="s">
        <v>132</v>
      </c>
      <c r="H162" s="28"/>
      <c r="I162" s="28">
        <v>157.37</v>
      </c>
      <c r="J162" s="28"/>
      <c r="K162" s="28"/>
      <c r="L162" s="14" t="s">
        <v>134</v>
      </c>
      <c r="M162" s="15"/>
      <c r="AH162" s="4">
        <v>0</v>
      </c>
    </row>
    <row r="163" spans="1:34" ht="22.5" customHeight="1">
      <c r="A163" s="63"/>
      <c r="D163" s="64" t="s">
        <v>24</v>
      </c>
      <c r="E163" s="11" t="s">
        <v>280</v>
      </c>
      <c r="F163" s="25" t="s">
        <v>94</v>
      </c>
      <c r="G163" s="13" t="s">
        <v>132</v>
      </c>
      <c r="H163" s="28"/>
      <c r="I163" s="28">
        <v>166.55</v>
      </c>
      <c r="J163" s="28"/>
      <c r="K163" s="28"/>
      <c r="L163" s="14" t="s">
        <v>134</v>
      </c>
      <c r="M163" s="15"/>
      <c r="AH163" s="4">
        <v>0</v>
      </c>
    </row>
    <row r="164" spans="1:34" ht="22.5" customHeight="1">
      <c r="A164" s="63"/>
      <c r="D164" s="64" t="s">
        <v>24</v>
      </c>
      <c r="E164" s="11" t="s">
        <v>281</v>
      </c>
      <c r="F164" s="25" t="s">
        <v>95</v>
      </c>
      <c r="G164" s="13" t="s">
        <v>132</v>
      </c>
      <c r="H164" s="28"/>
      <c r="I164" s="28">
        <v>167.97</v>
      </c>
      <c r="J164" s="28"/>
      <c r="K164" s="28"/>
      <c r="L164" s="14" t="s">
        <v>134</v>
      </c>
      <c r="M164" s="15"/>
      <c r="AH164" s="4">
        <v>0</v>
      </c>
    </row>
    <row r="165" spans="1:34" ht="22.5" customHeight="1">
      <c r="A165" s="63"/>
      <c r="D165" s="64" t="s">
        <v>24</v>
      </c>
      <c r="E165" s="11" t="s">
        <v>282</v>
      </c>
      <c r="F165" s="25" t="s">
        <v>96</v>
      </c>
      <c r="G165" s="13" t="s">
        <v>132</v>
      </c>
      <c r="H165" s="28"/>
      <c r="I165" s="28">
        <v>185.83</v>
      </c>
      <c r="J165" s="28"/>
      <c r="K165" s="28"/>
      <c r="L165" s="14" t="s">
        <v>134</v>
      </c>
      <c r="M165" s="15"/>
      <c r="AH165" s="4">
        <v>0</v>
      </c>
    </row>
    <row r="166" spans="1:34" ht="22.5" customHeight="1">
      <c r="A166" s="63"/>
      <c r="D166" s="64" t="s">
        <v>24</v>
      </c>
      <c r="E166" s="11" t="s">
        <v>283</v>
      </c>
      <c r="F166" s="25" t="s">
        <v>97</v>
      </c>
      <c r="G166" s="13" t="s">
        <v>132</v>
      </c>
      <c r="H166" s="28"/>
      <c r="I166" s="28">
        <v>189.21</v>
      </c>
      <c r="J166" s="28"/>
      <c r="K166" s="28"/>
      <c r="L166" s="14" t="s">
        <v>134</v>
      </c>
      <c r="M166" s="15"/>
      <c r="AH166" s="4">
        <v>0</v>
      </c>
    </row>
    <row r="167" spans="1:34" ht="22.5" customHeight="1">
      <c r="A167" s="63"/>
      <c r="D167" s="64" t="s">
        <v>24</v>
      </c>
      <c r="E167" s="11" t="s">
        <v>284</v>
      </c>
      <c r="F167" s="25" t="s">
        <v>98</v>
      </c>
      <c r="G167" s="13" t="s">
        <v>132</v>
      </c>
      <c r="H167" s="28"/>
      <c r="I167" s="28">
        <v>163.52000000000001</v>
      </c>
      <c r="J167" s="28"/>
      <c r="K167" s="28"/>
      <c r="L167" s="14" t="s">
        <v>134</v>
      </c>
      <c r="M167" s="15"/>
      <c r="AH167" s="4">
        <v>0</v>
      </c>
    </row>
    <row r="168" spans="1:34" ht="22.5" customHeight="1">
      <c r="A168" s="63"/>
      <c r="D168" s="64" t="s">
        <v>24</v>
      </c>
      <c r="E168" s="11" t="s">
        <v>285</v>
      </c>
      <c r="F168" s="25" t="s">
        <v>99</v>
      </c>
      <c r="G168" s="13" t="s">
        <v>132</v>
      </c>
      <c r="H168" s="28"/>
      <c r="I168" s="28">
        <v>158.66999999999999</v>
      </c>
      <c r="J168" s="28"/>
      <c r="K168" s="28"/>
      <c r="L168" s="14" t="s">
        <v>134</v>
      </c>
      <c r="M168" s="15"/>
      <c r="AH168" s="4">
        <v>0</v>
      </c>
    </row>
    <row r="169" spans="1:34" ht="22.5" customHeight="1">
      <c r="A169" s="63"/>
      <c r="D169" s="64" t="s">
        <v>24</v>
      </c>
      <c r="E169" s="11" t="s">
        <v>286</v>
      </c>
      <c r="F169" s="25" t="s">
        <v>100</v>
      </c>
      <c r="G169" s="13" t="s">
        <v>132</v>
      </c>
      <c r="H169" s="28"/>
      <c r="I169" s="28">
        <v>163</v>
      </c>
      <c r="J169" s="28"/>
      <c r="K169" s="28"/>
      <c r="L169" s="14" t="s">
        <v>134</v>
      </c>
      <c r="M169" s="15"/>
      <c r="AH169" s="4">
        <v>0</v>
      </c>
    </row>
    <row r="170" spans="1:34" ht="22.5" customHeight="1">
      <c r="A170" s="63"/>
      <c r="D170" s="64" t="s">
        <v>24</v>
      </c>
      <c r="E170" s="11" t="s">
        <v>287</v>
      </c>
      <c r="F170" s="25" t="s">
        <v>101</v>
      </c>
      <c r="G170" s="13" t="s">
        <v>132</v>
      </c>
      <c r="H170" s="28"/>
      <c r="I170" s="28">
        <v>160.02000000000001</v>
      </c>
      <c r="J170" s="28"/>
      <c r="K170" s="28"/>
      <c r="L170" s="14" t="s">
        <v>134</v>
      </c>
      <c r="M170" s="15"/>
      <c r="AH170" s="4">
        <v>0</v>
      </c>
    </row>
    <row r="171" spans="1:34" ht="22.5" customHeight="1">
      <c r="A171" s="63"/>
      <c r="D171" s="64" t="s">
        <v>24</v>
      </c>
      <c r="E171" s="11" t="s">
        <v>288</v>
      </c>
      <c r="F171" s="25" t="s">
        <v>102</v>
      </c>
      <c r="G171" s="13" t="s">
        <v>132</v>
      </c>
      <c r="H171" s="28"/>
      <c r="I171" s="28">
        <v>152.88</v>
      </c>
      <c r="J171" s="28"/>
      <c r="K171" s="28"/>
      <c r="L171" s="14" t="s">
        <v>134</v>
      </c>
      <c r="M171" s="15"/>
      <c r="AH171" s="4">
        <v>0</v>
      </c>
    </row>
    <row r="172" spans="1:34" ht="22.5" customHeight="1">
      <c r="A172" s="63"/>
      <c r="D172" s="64" t="s">
        <v>24</v>
      </c>
      <c r="E172" s="11" t="s">
        <v>135</v>
      </c>
      <c r="F172" s="25" t="s">
        <v>103</v>
      </c>
      <c r="G172" s="13" t="s">
        <v>132</v>
      </c>
      <c r="H172" s="28"/>
      <c r="I172" s="28">
        <v>160.06</v>
      </c>
      <c r="J172" s="28"/>
      <c r="K172" s="28"/>
      <c r="L172" s="14" t="s">
        <v>134</v>
      </c>
      <c r="M172" s="15"/>
      <c r="AH172" s="4">
        <v>0</v>
      </c>
    </row>
    <row r="173" spans="1:34" ht="22.5" customHeight="1">
      <c r="A173" s="63"/>
      <c r="D173" s="64" t="s">
        <v>24</v>
      </c>
      <c r="E173" s="11" t="s">
        <v>136</v>
      </c>
      <c r="F173" s="25" t="s">
        <v>104</v>
      </c>
      <c r="G173" s="13" t="s">
        <v>132</v>
      </c>
      <c r="H173" s="28"/>
      <c r="I173" s="28"/>
      <c r="J173" s="28"/>
      <c r="K173" s="28"/>
      <c r="L173" s="14" t="s">
        <v>134</v>
      </c>
      <c r="M173" s="15"/>
      <c r="AH173" s="4">
        <v>0</v>
      </c>
    </row>
    <row r="174" spans="1:34" ht="22.5" customHeight="1">
      <c r="A174" s="63"/>
      <c r="D174" s="64" t="s">
        <v>24</v>
      </c>
      <c r="E174" s="11" t="s">
        <v>137</v>
      </c>
      <c r="F174" s="25" t="s">
        <v>105</v>
      </c>
      <c r="G174" s="13" t="s">
        <v>132</v>
      </c>
      <c r="H174" s="28"/>
      <c r="I174" s="28"/>
      <c r="J174" s="28"/>
      <c r="K174" s="28"/>
      <c r="L174" s="14" t="s">
        <v>134</v>
      </c>
      <c r="M174" s="15"/>
      <c r="AH174" s="4">
        <v>0</v>
      </c>
    </row>
    <row r="175" spans="1:34" ht="22.5" customHeight="1">
      <c r="A175" s="63"/>
      <c r="D175" s="64" t="s">
        <v>24</v>
      </c>
      <c r="E175" s="11" t="s">
        <v>138</v>
      </c>
      <c r="F175" s="25" t="s">
        <v>106</v>
      </c>
      <c r="G175" s="13" t="s">
        <v>132</v>
      </c>
      <c r="H175" s="28"/>
      <c r="I175" s="28"/>
      <c r="J175" s="28"/>
      <c r="K175" s="28"/>
      <c r="L175" s="14" t="s">
        <v>134</v>
      </c>
      <c r="M175" s="15"/>
      <c r="AH175" s="4">
        <v>0</v>
      </c>
    </row>
    <row r="176" spans="1:34" ht="22.5" customHeight="1">
      <c r="A176" s="63"/>
      <c r="D176" s="64" t="s">
        <v>24</v>
      </c>
      <c r="E176" s="11" t="s">
        <v>139</v>
      </c>
      <c r="F176" s="25" t="s">
        <v>107</v>
      </c>
      <c r="G176" s="13" t="s">
        <v>132</v>
      </c>
      <c r="H176" s="28"/>
      <c r="I176" s="28"/>
      <c r="J176" s="28"/>
      <c r="K176" s="28"/>
      <c r="L176" s="14" t="s">
        <v>134</v>
      </c>
      <c r="M176" s="15"/>
      <c r="AH176" s="4">
        <v>0</v>
      </c>
    </row>
    <row r="177" spans="1:34" ht="22.5" customHeight="1">
      <c r="A177" s="63"/>
      <c r="D177" s="64" t="s">
        <v>24</v>
      </c>
      <c r="E177" s="11" t="s">
        <v>140</v>
      </c>
      <c r="F177" s="25" t="s">
        <v>108</v>
      </c>
      <c r="G177" s="13" t="s">
        <v>132</v>
      </c>
      <c r="H177" s="28"/>
      <c r="I177" s="28"/>
      <c r="J177" s="28"/>
      <c r="K177" s="28"/>
      <c r="L177" s="14" t="s">
        <v>134</v>
      </c>
      <c r="M177" s="15"/>
      <c r="AH177" s="4">
        <v>0</v>
      </c>
    </row>
    <row r="178" spans="1:34" ht="22.5" customHeight="1">
      <c r="A178" s="63"/>
      <c r="D178" s="64" t="s">
        <v>24</v>
      </c>
      <c r="E178" s="11" t="s">
        <v>141</v>
      </c>
      <c r="F178" s="25" t="s">
        <v>109</v>
      </c>
      <c r="G178" s="13" t="s">
        <v>132</v>
      </c>
      <c r="H178" s="28"/>
      <c r="I178" s="28"/>
      <c r="J178" s="28"/>
      <c r="K178" s="28"/>
      <c r="L178" s="14" t="s">
        <v>134</v>
      </c>
      <c r="M178" s="15"/>
      <c r="AH178" s="4">
        <v>0</v>
      </c>
    </row>
    <row r="179" spans="1:34" ht="22.5" customHeight="1">
      <c r="A179" s="63"/>
      <c r="D179" s="64" t="s">
        <v>24</v>
      </c>
      <c r="E179" s="11" t="s">
        <v>142</v>
      </c>
      <c r="F179" s="25" t="s">
        <v>110</v>
      </c>
      <c r="G179" s="13" t="s">
        <v>132</v>
      </c>
      <c r="H179" s="28"/>
      <c r="I179" s="28"/>
      <c r="J179" s="28"/>
      <c r="K179" s="28"/>
      <c r="L179" s="14" t="s">
        <v>134</v>
      </c>
      <c r="M179" s="15"/>
      <c r="AH179" s="4">
        <v>0</v>
      </c>
    </row>
    <row r="180" spans="1:34" ht="22.5" customHeight="1">
      <c r="A180" s="63"/>
      <c r="D180" s="64" t="s">
        <v>24</v>
      </c>
      <c r="E180" s="11" t="s">
        <v>143</v>
      </c>
      <c r="F180" s="25" t="s">
        <v>111</v>
      </c>
      <c r="G180" s="13" t="s">
        <v>132</v>
      </c>
      <c r="H180" s="28"/>
      <c r="I180" s="28"/>
      <c r="J180" s="28"/>
      <c r="K180" s="28"/>
      <c r="L180" s="14" t="s">
        <v>134</v>
      </c>
      <c r="M180" s="15"/>
      <c r="AH180" s="4">
        <v>0</v>
      </c>
    </row>
    <row r="181" spans="1:34" ht="22.5" customHeight="1">
      <c r="A181" s="63"/>
      <c r="D181" s="64" t="s">
        <v>24</v>
      </c>
      <c r="E181" s="11" t="s">
        <v>144</v>
      </c>
      <c r="F181" s="25" t="s">
        <v>112</v>
      </c>
      <c r="G181" s="13" t="s">
        <v>132</v>
      </c>
      <c r="H181" s="28"/>
      <c r="I181" s="28"/>
      <c r="J181" s="28"/>
      <c r="K181" s="28"/>
      <c r="L181" s="14" t="s">
        <v>134</v>
      </c>
      <c r="M181" s="15"/>
      <c r="AH181" s="4">
        <v>0</v>
      </c>
    </row>
    <row r="182" spans="1:34" ht="22.5" customHeight="1">
      <c r="A182" s="63"/>
      <c r="D182" s="64" t="s">
        <v>24</v>
      </c>
      <c r="E182" s="11" t="s">
        <v>145</v>
      </c>
      <c r="F182" s="25" t="s">
        <v>113</v>
      </c>
      <c r="G182" s="13" t="s">
        <v>132</v>
      </c>
      <c r="H182" s="28"/>
      <c r="I182" s="28"/>
      <c r="J182" s="28"/>
      <c r="K182" s="28"/>
      <c r="L182" s="14" t="s">
        <v>134</v>
      </c>
      <c r="M182" s="15"/>
      <c r="AH182" s="4">
        <v>0</v>
      </c>
    </row>
    <row r="183" spans="1:34" ht="15" customHeight="1">
      <c r="A183" s="49"/>
      <c r="D183" s="66"/>
      <c r="E183" s="67"/>
      <c r="F183" s="113" t="s">
        <v>115</v>
      </c>
      <c r="G183" s="69"/>
      <c r="H183" s="70"/>
      <c r="I183" s="70"/>
      <c r="J183" s="70"/>
      <c r="K183" s="70"/>
      <c r="L183" s="108" t="s">
        <v>146</v>
      </c>
      <c r="M183" s="15"/>
      <c r="AH183" s="4">
        <v>0</v>
      </c>
    </row>
    <row r="184" spans="1:34" ht="77.25" customHeight="1">
      <c r="A184" s="49"/>
      <c r="D184" s="10"/>
      <c r="E184" s="11" t="s">
        <v>289</v>
      </c>
      <c r="F184" s="45" t="s">
        <v>147</v>
      </c>
      <c r="G184" s="13" t="s">
        <v>148</v>
      </c>
      <c r="H184" s="76"/>
      <c r="I184" s="76">
        <v>152.56</v>
      </c>
      <c r="J184" s="76">
        <v>155.45854569184249</v>
      </c>
      <c r="K184" s="76">
        <v>0</v>
      </c>
      <c r="L184" s="14" t="str">
        <f>FHD_NOTE_P_79</f>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
      <c r="M184" s="15"/>
      <c r="AH184" s="4">
        <v>0</v>
      </c>
    </row>
    <row r="185" spans="1:34" s="3" customFormat="1" ht="0.75" customHeight="1">
      <c r="A185" s="49"/>
      <c r="D185" s="9"/>
      <c r="E185" s="18" t="s">
        <v>149</v>
      </c>
      <c r="F185" s="114"/>
      <c r="G185" s="112"/>
      <c r="H185" s="87"/>
      <c r="I185" s="87"/>
      <c r="J185" s="87"/>
      <c r="K185" s="87"/>
      <c r="L185" s="105"/>
      <c r="AH185" s="3">
        <v>0</v>
      </c>
    </row>
    <row r="186" spans="1:34" ht="22.5" customHeight="1">
      <c r="A186" s="63"/>
      <c r="D186" s="64" t="s">
        <v>24</v>
      </c>
      <c r="E186" s="11" t="s">
        <v>290</v>
      </c>
      <c r="F186" s="25" t="s">
        <v>90</v>
      </c>
      <c r="G186" s="13" t="s">
        <v>148</v>
      </c>
      <c r="H186" s="28"/>
      <c r="I186" s="28">
        <v>149.53104999999996</v>
      </c>
      <c r="J186" s="28"/>
      <c r="K186" s="28"/>
      <c r="L186" s="14" t="s">
        <v>150</v>
      </c>
      <c r="M186" s="15"/>
      <c r="AH186" s="4">
        <v>0</v>
      </c>
    </row>
    <row r="187" spans="1:34" ht="22.5" customHeight="1">
      <c r="A187" s="63"/>
      <c r="D187" s="64" t="s">
        <v>24</v>
      </c>
      <c r="E187" s="11" t="s">
        <v>291</v>
      </c>
      <c r="F187" s="25" t="s">
        <v>92</v>
      </c>
      <c r="G187" s="13" t="s">
        <v>148</v>
      </c>
      <c r="H187" s="28"/>
      <c r="I187" s="28">
        <v>153.23749999999998</v>
      </c>
      <c r="J187" s="28"/>
      <c r="K187" s="28"/>
      <c r="L187" s="14" t="s">
        <v>150</v>
      </c>
      <c r="M187" s="15"/>
      <c r="AH187" s="4">
        <v>0</v>
      </c>
    </row>
    <row r="188" spans="1:34" ht="22.5" customHeight="1">
      <c r="A188" s="63"/>
      <c r="D188" s="64" t="s">
        <v>24</v>
      </c>
      <c r="E188" s="11" t="s">
        <v>292</v>
      </c>
      <c r="F188" s="25" t="s">
        <v>93</v>
      </c>
      <c r="G188" s="13" t="s">
        <v>148</v>
      </c>
      <c r="H188" s="28"/>
      <c r="I188" s="28">
        <v>152.39454999999998</v>
      </c>
      <c r="J188" s="28"/>
      <c r="K188" s="28"/>
      <c r="L188" s="14" t="s">
        <v>150</v>
      </c>
      <c r="M188" s="15"/>
      <c r="AH188" s="4">
        <v>0</v>
      </c>
    </row>
    <row r="189" spans="1:34" ht="22.5" customHeight="1">
      <c r="A189" s="63"/>
      <c r="D189" s="64" t="s">
        <v>24</v>
      </c>
      <c r="E189" s="11" t="s">
        <v>293</v>
      </c>
      <c r="F189" s="25" t="s">
        <v>94</v>
      </c>
      <c r="G189" s="13" t="s">
        <v>148</v>
      </c>
      <c r="H189" s="28"/>
      <c r="I189" s="28">
        <v>141.94564999999997</v>
      </c>
      <c r="J189" s="28"/>
      <c r="K189" s="28"/>
      <c r="L189" s="14" t="s">
        <v>150</v>
      </c>
      <c r="M189" s="15"/>
      <c r="AH189" s="4">
        <v>0</v>
      </c>
    </row>
    <row r="190" spans="1:34" ht="22.5" customHeight="1">
      <c r="A190" s="63"/>
      <c r="D190" s="64" t="s">
        <v>24</v>
      </c>
      <c r="E190" s="11" t="s">
        <v>294</v>
      </c>
      <c r="F190" s="25" t="s">
        <v>95</v>
      </c>
      <c r="G190" s="13" t="s">
        <v>148</v>
      </c>
      <c r="H190" s="28"/>
      <c r="I190" s="28">
        <v>172.18719999999999</v>
      </c>
      <c r="J190" s="28"/>
      <c r="K190" s="28"/>
      <c r="L190" s="14" t="s">
        <v>150</v>
      </c>
      <c r="M190" s="15"/>
      <c r="AH190" s="4">
        <v>0</v>
      </c>
    </row>
    <row r="191" spans="1:34" ht="22.5" customHeight="1">
      <c r="A191" s="63"/>
      <c r="D191" s="64" t="s">
        <v>24</v>
      </c>
      <c r="E191" s="11" t="s">
        <v>295</v>
      </c>
      <c r="F191" s="25" t="s">
        <v>96</v>
      </c>
      <c r="G191" s="13" t="s">
        <v>148</v>
      </c>
      <c r="H191" s="28"/>
      <c r="I191" s="28">
        <v>189.00020000000001</v>
      </c>
      <c r="J191" s="28"/>
      <c r="K191" s="28"/>
      <c r="L191" s="14" t="s">
        <v>150</v>
      </c>
      <c r="M191" s="15"/>
      <c r="AH191" s="4">
        <v>0</v>
      </c>
    </row>
    <row r="192" spans="1:34" ht="22.5" customHeight="1">
      <c r="A192" s="63"/>
      <c r="D192" s="64" t="s">
        <v>24</v>
      </c>
      <c r="E192" s="11" t="s">
        <v>296</v>
      </c>
      <c r="F192" s="25" t="s">
        <v>97</v>
      </c>
      <c r="G192" s="13" t="s">
        <v>148</v>
      </c>
      <c r="H192" s="28"/>
      <c r="I192" s="28">
        <v>154.64279999999999</v>
      </c>
      <c r="J192" s="28"/>
      <c r="K192" s="28"/>
      <c r="L192" s="14" t="s">
        <v>150</v>
      </c>
      <c r="M192" s="15"/>
      <c r="AH192" s="4">
        <v>0</v>
      </c>
    </row>
    <row r="193" spans="1:34" ht="22.5" customHeight="1">
      <c r="A193" s="63"/>
      <c r="D193" s="64" t="s">
        <v>24</v>
      </c>
      <c r="E193" s="11" t="s">
        <v>297</v>
      </c>
      <c r="F193" s="25" t="s">
        <v>98</v>
      </c>
      <c r="G193" s="13" t="s">
        <v>148</v>
      </c>
      <c r="H193" s="28"/>
      <c r="I193" s="28">
        <v>150.77764999999997</v>
      </c>
      <c r="J193" s="28"/>
      <c r="K193" s="28"/>
      <c r="L193" s="14" t="s">
        <v>150</v>
      </c>
      <c r="M193" s="15"/>
      <c r="AH193" s="4">
        <v>0</v>
      </c>
    </row>
    <row r="194" spans="1:34" ht="22.5" customHeight="1">
      <c r="A194" s="63"/>
      <c r="D194" s="64" t="s">
        <v>24</v>
      </c>
      <c r="E194" s="11" t="s">
        <v>298</v>
      </c>
      <c r="F194" s="25" t="s">
        <v>99</v>
      </c>
      <c r="G194" s="13" t="s">
        <v>148</v>
      </c>
      <c r="H194" s="28"/>
      <c r="I194" s="28">
        <v>155.28565</v>
      </c>
      <c r="J194" s="28"/>
      <c r="K194" s="28"/>
      <c r="L194" s="14" t="s">
        <v>150</v>
      </c>
      <c r="M194" s="15"/>
      <c r="AH194" s="4">
        <v>0</v>
      </c>
    </row>
    <row r="195" spans="1:34" ht="22.5" customHeight="1">
      <c r="A195" s="63"/>
      <c r="D195" s="64" t="s">
        <v>24</v>
      </c>
      <c r="E195" s="11" t="s">
        <v>299</v>
      </c>
      <c r="F195" s="25" t="s">
        <v>100</v>
      </c>
      <c r="G195" s="13" t="s">
        <v>148</v>
      </c>
      <c r="H195" s="28"/>
      <c r="I195" s="28">
        <v>142.38379999999998</v>
      </c>
      <c r="J195" s="28"/>
      <c r="K195" s="28"/>
      <c r="L195" s="14" t="s">
        <v>150</v>
      </c>
      <c r="M195" s="15"/>
      <c r="AH195" s="4">
        <v>0</v>
      </c>
    </row>
    <row r="196" spans="1:34" ht="22.5" customHeight="1">
      <c r="A196" s="63"/>
      <c r="D196" s="64" t="s">
        <v>24</v>
      </c>
      <c r="E196" s="11" t="s">
        <v>300</v>
      </c>
      <c r="F196" s="25" t="s">
        <v>101</v>
      </c>
      <c r="G196" s="13" t="s">
        <v>148</v>
      </c>
      <c r="H196" s="28"/>
      <c r="I196" s="28">
        <v>134.78919999999999</v>
      </c>
      <c r="J196" s="28"/>
      <c r="K196" s="28"/>
      <c r="L196" s="14" t="s">
        <v>150</v>
      </c>
      <c r="M196" s="15"/>
      <c r="AH196" s="4">
        <v>0</v>
      </c>
    </row>
    <row r="197" spans="1:34" ht="22.5" customHeight="1">
      <c r="A197" s="63"/>
      <c r="D197" s="64" t="s">
        <v>24</v>
      </c>
      <c r="E197" s="11" t="s">
        <v>301</v>
      </c>
      <c r="F197" s="25" t="s">
        <v>102</v>
      </c>
      <c r="G197" s="13" t="s">
        <v>148</v>
      </c>
      <c r="H197" s="28"/>
      <c r="I197" s="28">
        <v>148.95259999999999</v>
      </c>
      <c r="J197" s="28"/>
      <c r="K197" s="28"/>
      <c r="L197" s="14" t="s">
        <v>150</v>
      </c>
      <c r="M197" s="15"/>
      <c r="AH197" s="4">
        <v>0</v>
      </c>
    </row>
    <row r="198" spans="1:34" ht="22.5" customHeight="1">
      <c r="A198" s="63"/>
      <c r="D198" s="64" t="s">
        <v>24</v>
      </c>
      <c r="E198" s="11" t="s">
        <v>151</v>
      </c>
      <c r="F198" s="25" t="s">
        <v>103</v>
      </c>
      <c r="G198" s="13" t="s">
        <v>148</v>
      </c>
      <c r="H198" s="28"/>
      <c r="I198" s="28">
        <v>148.95374999999999</v>
      </c>
      <c r="J198" s="28"/>
      <c r="K198" s="28"/>
      <c r="L198" s="14" t="s">
        <v>150</v>
      </c>
      <c r="M198" s="15"/>
      <c r="AH198" s="4">
        <v>0</v>
      </c>
    </row>
    <row r="199" spans="1:34" ht="22.5" customHeight="1">
      <c r="A199" s="63"/>
      <c r="D199" s="64" t="s">
        <v>24</v>
      </c>
      <c r="E199" s="11" t="s">
        <v>152</v>
      </c>
      <c r="F199" s="25" t="s">
        <v>104</v>
      </c>
      <c r="G199" s="13" t="s">
        <v>148</v>
      </c>
      <c r="H199" s="28"/>
      <c r="I199" s="28">
        <v>149.22629999999998</v>
      </c>
      <c r="J199" s="28"/>
      <c r="K199" s="28"/>
      <c r="L199" s="14" t="s">
        <v>150</v>
      </c>
      <c r="M199" s="15"/>
      <c r="AH199" s="4">
        <v>0</v>
      </c>
    </row>
    <row r="200" spans="1:34" ht="22.5" customHeight="1">
      <c r="A200" s="63"/>
      <c r="D200" s="64" t="s">
        <v>24</v>
      </c>
      <c r="E200" s="11" t="s">
        <v>153</v>
      </c>
      <c r="F200" s="25" t="s">
        <v>105</v>
      </c>
      <c r="G200" s="13" t="s">
        <v>148</v>
      </c>
      <c r="H200" s="28"/>
      <c r="I200" s="28">
        <v>172.65</v>
      </c>
      <c r="J200" s="28"/>
      <c r="K200" s="28"/>
      <c r="L200" s="14" t="s">
        <v>150</v>
      </c>
      <c r="M200" s="15"/>
      <c r="AH200" s="4">
        <v>0</v>
      </c>
    </row>
    <row r="201" spans="1:34" ht="22.5" customHeight="1">
      <c r="A201" s="63"/>
      <c r="D201" s="64" t="s">
        <v>24</v>
      </c>
      <c r="E201" s="11" t="s">
        <v>154</v>
      </c>
      <c r="F201" s="25" t="s">
        <v>155</v>
      </c>
      <c r="G201" s="13" t="s">
        <v>148</v>
      </c>
      <c r="H201" s="28"/>
      <c r="I201" s="28"/>
      <c r="J201" s="28">
        <v>155.45849999999999</v>
      </c>
      <c r="K201" s="28"/>
      <c r="L201" s="14" t="s">
        <v>150</v>
      </c>
      <c r="M201" s="15"/>
      <c r="AH201" s="4">
        <v>0</v>
      </c>
    </row>
    <row r="202" spans="1:34" ht="22.5" customHeight="1">
      <c r="A202" s="63"/>
      <c r="D202" s="64" t="s">
        <v>24</v>
      </c>
      <c r="E202" s="11" t="s">
        <v>156</v>
      </c>
      <c r="F202" s="25" t="s">
        <v>108</v>
      </c>
      <c r="G202" s="13" t="s">
        <v>148</v>
      </c>
      <c r="H202" s="28"/>
      <c r="I202" s="28">
        <v>137.38934999999998</v>
      </c>
      <c r="J202" s="28"/>
      <c r="K202" s="28"/>
      <c r="L202" s="14" t="s">
        <v>150</v>
      </c>
      <c r="M202" s="15"/>
      <c r="AH202" s="4">
        <v>0</v>
      </c>
    </row>
    <row r="203" spans="1:34" ht="22.5" customHeight="1">
      <c r="A203" s="63"/>
      <c r="D203" s="64" t="s">
        <v>24</v>
      </c>
      <c r="E203" s="11" t="s">
        <v>157</v>
      </c>
      <c r="F203" s="25" t="s">
        <v>109</v>
      </c>
      <c r="G203" s="13" t="s">
        <v>148</v>
      </c>
      <c r="H203" s="28"/>
      <c r="I203" s="28">
        <v>127.0727</v>
      </c>
      <c r="J203" s="28"/>
      <c r="K203" s="28"/>
      <c r="L203" s="14" t="s">
        <v>150</v>
      </c>
      <c r="M203" s="15"/>
      <c r="AH203" s="4">
        <v>0</v>
      </c>
    </row>
    <row r="204" spans="1:34" ht="22.5" customHeight="1">
      <c r="A204" s="63"/>
      <c r="D204" s="64" t="s">
        <v>24</v>
      </c>
      <c r="E204" s="11" t="s">
        <v>158</v>
      </c>
      <c r="F204" s="25" t="s">
        <v>110</v>
      </c>
      <c r="G204" s="13" t="s">
        <v>148</v>
      </c>
      <c r="H204" s="28"/>
      <c r="I204" s="28">
        <v>145.56584999999998</v>
      </c>
      <c r="J204" s="28"/>
      <c r="K204" s="28"/>
      <c r="L204" s="14" t="s">
        <v>150</v>
      </c>
      <c r="M204" s="15"/>
      <c r="AH204" s="4">
        <v>0</v>
      </c>
    </row>
    <row r="205" spans="1:34" ht="22.5" customHeight="1">
      <c r="A205" s="63"/>
      <c r="D205" s="64" t="s">
        <v>24</v>
      </c>
      <c r="E205" s="11" t="s">
        <v>159</v>
      </c>
      <c r="F205" s="25" t="s">
        <v>160</v>
      </c>
      <c r="G205" s="13" t="s">
        <v>148</v>
      </c>
      <c r="H205" s="28"/>
      <c r="I205" s="28">
        <v>160.12715</v>
      </c>
      <c r="J205" s="28"/>
      <c r="K205" s="28"/>
      <c r="L205" s="14" t="s">
        <v>150</v>
      </c>
      <c r="M205" s="15"/>
      <c r="AH205" s="4">
        <v>0</v>
      </c>
    </row>
    <row r="206" spans="1:34" ht="22.5" customHeight="1">
      <c r="A206" s="63"/>
      <c r="D206" s="64" t="s">
        <v>24</v>
      </c>
      <c r="E206" s="11" t="s">
        <v>161</v>
      </c>
      <c r="F206" s="25" t="s">
        <v>113</v>
      </c>
      <c r="G206" s="13" t="s">
        <v>148</v>
      </c>
      <c r="H206" s="28"/>
      <c r="I206" s="28">
        <v>156.70014999999998</v>
      </c>
      <c r="J206" s="28"/>
      <c r="K206" s="28"/>
      <c r="L206" s="14" t="s">
        <v>150</v>
      </c>
      <c r="M206" s="15"/>
      <c r="AH206" s="4">
        <v>0</v>
      </c>
    </row>
    <row r="207" spans="1:34" ht="15" customHeight="1">
      <c r="A207" s="49"/>
      <c r="D207" s="66"/>
      <c r="E207" s="67"/>
      <c r="F207" s="113" t="s">
        <v>115</v>
      </c>
      <c r="G207" s="69"/>
      <c r="H207" s="70"/>
      <c r="I207" s="70"/>
      <c r="J207" s="70"/>
      <c r="K207" s="70"/>
      <c r="L207" s="108" t="s">
        <v>162</v>
      </c>
      <c r="M207" s="15"/>
      <c r="AH207" s="4">
        <v>0</v>
      </c>
    </row>
    <row r="208" spans="1:34" ht="55.5" customHeight="1">
      <c r="A208" s="49"/>
      <c r="D208" s="10"/>
      <c r="E208" s="11" t="s">
        <v>302</v>
      </c>
      <c r="F208" s="45" t="s">
        <v>163</v>
      </c>
      <c r="G208" s="13" t="s">
        <v>164</v>
      </c>
      <c r="H208" s="46"/>
      <c r="I208" s="46">
        <v>7.218433854512516</v>
      </c>
      <c r="J208" s="46">
        <v>15.240885064951739</v>
      </c>
      <c r="K208" s="46">
        <v>0</v>
      </c>
      <c r="L208" s="14" t="str">
        <f>FHD_NOTE_P_80</f>
        <v>Регулируемыми организациями указывается информация с по договорам, заключенным в рамках осуществления регулируемой деятельности.</v>
      </c>
      <c r="M208" s="15"/>
      <c r="AH208" s="4">
        <v>0</v>
      </c>
    </row>
    <row r="209" spans="1:34" ht="50.25" customHeight="1">
      <c r="A209" s="49"/>
      <c r="D209" s="10"/>
      <c r="E209" s="11" t="s">
        <v>303</v>
      </c>
      <c r="F209" s="45" t="s">
        <v>165</v>
      </c>
      <c r="G209" s="13" t="s">
        <v>166</v>
      </c>
      <c r="H209" s="46"/>
      <c r="I209" s="46">
        <v>0.17</v>
      </c>
      <c r="J209" s="46">
        <v>0.32609467086244853</v>
      </c>
      <c r="K209" s="46">
        <v>0</v>
      </c>
      <c r="L209" s="14" t="str">
        <f>FHD_NOTE_P_81</f>
        <v>Регулируемыми организациями указывается информация с по договорам, заключенным в рамках осуществления регулируемой деятельности.</v>
      </c>
      <c r="M209" s="15"/>
      <c r="AH209" s="4">
        <v>0</v>
      </c>
    </row>
    <row r="210" spans="1:34" ht="27" customHeight="1">
      <c r="A210" s="49"/>
      <c r="C210" s="3" t="s">
        <v>186</v>
      </c>
      <c r="D210" s="10"/>
      <c r="E210" s="11" t="s">
        <v>304</v>
      </c>
      <c r="F210" s="45" t="s">
        <v>167</v>
      </c>
      <c r="G210" s="13" t="s">
        <v>67</v>
      </c>
      <c r="H210" s="115"/>
      <c r="I210" s="116" t="s">
        <v>168</v>
      </c>
      <c r="J210" s="115" t="s">
        <v>168</v>
      </c>
      <c r="K210" s="115"/>
      <c r="L210" s="14" t="str">
        <f>FHD_NOTE_P_82</f>
        <v>Указывается ссылка на документ, предварительно загруженный в хранилище файлов ФГИС ЕИАС.</v>
      </c>
      <c r="M210" s="15"/>
      <c r="AH210" s="4">
        <v>0</v>
      </c>
    </row>
    <row r="211" spans="1:34" ht="18.75" customHeight="1">
      <c r="A211" s="49"/>
      <c r="C211" s="3" t="s">
        <v>186</v>
      </c>
      <c r="D211" s="10"/>
      <c r="E211" s="11" t="s">
        <v>305</v>
      </c>
      <c r="F211" s="48" t="s">
        <v>169</v>
      </c>
      <c r="G211" s="13" t="s">
        <v>67</v>
      </c>
      <c r="H211" s="115"/>
      <c r="I211" s="115" t="s">
        <v>168</v>
      </c>
      <c r="J211" s="115" t="s">
        <v>168</v>
      </c>
      <c r="K211" s="115"/>
      <c r="L211" s="14" t="str">
        <f>FHD_NOTE_P_83</f>
        <v>Указывается ссылка на документ, предварительно загруженный в хранилище файлов ФГИС ЕИАС.</v>
      </c>
      <c r="M211" s="15"/>
      <c r="AH211" s="4">
        <v>0</v>
      </c>
    </row>
    <row r="212" spans="1:34" ht="18.75" customHeight="1">
      <c r="A212" s="49"/>
      <c r="C212" s="3" t="s">
        <v>186</v>
      </c>
      <c r="D212" s="10"/>
      <c r="E212" s="11" t="s">
        <v>306</v>
      </c>
      <c r="F212" s="48" t="s">
        <v>170</v>
      </c>
      <c r="G212" s="13" t="s">
        <v>67</v>
      </c>
      <c r="H212" s="115"/>
      <c r="I212" s="115" t="s">
        <v>168</v>
      </c>
      <c r="J212" s="115" t="s">
        <v>168</v>
      </c>
      <c r="K212" s="115"/>
      <c r="L212" s="14" t="str">
        <f>FHD_NOTE_P_84</f>
        <v>Указывается ссылка на документ, предварительно загруженный в хранилище файлов ФГИС ЕИАС.</v>
      </c>
      <c r="M212" s="15"/>
      <c r="AH212" s="4">
        <v>0</v>
      </c>
    </row>
    <row r="213" spans="1:34" ht="11.45" customHeight="1">
      <c r="D213" s="10"/>
      <c r="AH213" s="4">
        <v>11</v>
      </c>
    </row>
    <row r="214" spans="1:34" ht="13.5" customHeight="1">
      <c r="D214" s="10"/>
      <c r="E214" s="117"/>
      <c r="F214" s="118"/>
      <c r="G214" s="118"/>
      <c r="H214" s="118"/>
      <c r="I214" s="119"/>
      <c r="J214" s="118"/>
      <c r="K214" s="118"/>
      <c r="L214" s="120"/>
      <c r="AH214" s="4">
        <v>13</v>
      </c>
    </row>
    <row r="215" spans="1:34" s="59" customFormat="1" ht="11.45" customHeight="1">
      <c r="A215" s="1"/>
      <c r="B215" s="3"/>
      <c r="C215" s="3"/>
      <c r="F215" s="121"/>
      <c r="G215" s="4"/>
      <c r="H215" s="4"/>
      <c r="I215" s="4"/>
      <c r="J215" s="4"/>
      <c r="K215" s="4"/>
      <c r="M215" s="2"/>
      <c r="N215" s="3"/>
      <c r="O215" s="3"/>
      <c r="P215" s="2"/>
      <c r="Q215" s="2"/>
      <c r="R215" s="2"/>
      <c r="S215" s="2"/>
      <c r="T215" s="3"/>
      <c r="U215" s="2"/>
      <c r="V215" s="2"/>
      <c r="W215" s="5"/>
      <c r="X215" s="2"/>
      <c r="Y215" s="2"/>
      <c r="Z215" s="2"/>
      <c r="AA215" s="2"/>
      <c r="AB215" s="2"/>
      <c r="AC215" s="6"/>
      <c r="AD215" s="58"/>
      <c r="AE215" s="58"/>
      <c r="AF215" s="58"/>
      <c r="AG215" s="58"/>
      <c r="AH215" s="59">
        <v>11</v>
      </c>
    </row>
    <row r="216" spans="1:34" s="59" customFormat="1" ht="11.45" customHeight="1">
      <c r="A216" s="1"/>
      <c r="B216" s="3"/>
      <c r="C216" s="3"/>
      <c r="M216" s="2"/>
      <c r="N216" s="3"/>
      <c r="O216" s="3"/>
      <c r="P216" s="2"/>
      <c r="Q216" s="2"/>
      <c r="R216" s="2"/>
      <c r="S216" s="2"/>
      <c r="T216" s="3"/>
      <c r="U216" s="2"/>
      <c r="V216" s="2"/>
      <c r="W216" s="5"/>
      <c r="X216" s="2"/>
      <c r="Y216" s="2"/>
      <c r="Z216" s="2"/>
      <c r="AA216" s="2"/>
      <c r="AB216" s="2"/>
      <c r="AC216" s="6"/>
      <c r="AD216" s="58"/>
      <c r="AE216" s="58"/>
      <c r="AF216" s="58"/>
      <c r="AG216" s="58"/>
      <c r="AH216" s="59">
        <v>11</v>
      </c>
    </row>
    <row r="217" spans="1:34" s="59" customFormat="1" ht="11.45" customHeight="1">
      <c r="A217" s="1"/>
      <c r="B217" s="3"/>
      <c r="C217" s="3"/>
      <c r="M217" s="2"/>
      <c r="N217" s="3"/>
      <c r="O217" s="3"/>
      <c r="P217" s="2"/>
      <c r="Q217" s="2"/>
      <c r="R217" s="2"/>
      <c r="S217" s="2"/>
      <c r="T217" s="3"/>
      <c r="U217" s="2"/>
      <c r="V217" s="2"/>
      <c r="W217" s="5"/>
      <c r="X217" s="2"/>
      <c r="Y217" s="2"/>
      <c r="Z217" s="2"/>
      <c r="AA217" s="2"/>
      <c r="AB217" s="2"/>
      <c r="AC217" s="6"/>
      <c r="AD217" s="58"/>
      <c r="AE217" s="58"/>
      <c r="AF217" s="58"/>
      <c r="AG217" s="58"/>
      <c r="AH217" s="59">
        <v>11</v>
      </c>
    </row>
    <row r="218" spans="1:34" s="59" customFormat="1" ht="11.45" customHeight="1">
      <c r="A218" s="1"/>
      <c r="B218" s="3"/>
      <c r="C218" s="3"/>
      <c r="H218" s="58" t="str">
        <f>IF(H30-H31&lt;&gt;H86,"WARNING","")</f>
        <v/>
      </c>
      <c r="I218" s="58" t="str">
        <f>IF(I30-I31&lt;&gt;I86,"WARNING","")</f>
        <v/>
      </c>
      <c r="J218" s="58" t="str">
        <f>IF(J30-J31&lt;&gt;J86,"WARNING","")</f>
        <v/>
      </c>
      <c r="K218" s="58" t="str">
        <f>IF(K30-K31&lt;&gt;K86,"WARNING","")</f>
        <v/>
      </c>
      <c r="M218" s="2"/>
      <c r="N218" s="3"/>
      <c r="O218" s="3"/>
      <c r="P218" s="2"/>
      <c r="Q218" s="2"/>
      <c r="R218" s="2"/>
      <c r="S218" s="2"/>
      <c r="T218" s="3"/>
      <c r="U218" s="2"/>
      <c r="V218" s="2"/>
      <c r="W218" s="5"/>
      <c r="X218" s="2"/>
      <c r="Y218" s="2"/>
      <c r="Z218" s="2"/>
      <c r="AA218" s="2"/>
      <c r="AB218" s="2"/>
      <c r="AC218" s="6"/>
      <c r="AD218" s="58"/>
      <c r="AE218" s="58"/>
      <c r="AF218" s="58"/>
      <c r="AG218" s="58"/>
      <c r="AH218" s="59">
        <v>11</v>
      </c>
    </row>
    <row r="219" spans="1:34" s="59" customFormat="1" ht="11.45" customHeight="1">
      <c r="A219" s="1"/>
      <c r="B219" s="3"/>
      <c r="C219" s="3"/>
      <c r="M219" s="2"/>
      <c r="N219" s="3"/>
      <c r="O219" s="3"/>
      <c r="P219" s="2"/>
      <c r="Q219" s="2"/>
      <c r="R219" s="2"/>
      <c r="S219" s="2"/>
      <c r="T219" s="3"/>
      <c r="U219" s="2"/>
      <c r="V219" s="2"/>
      <c r="W219" s="5"/>
      <c r="X219" s="2"/>
      <c r="Y219" s="2"/>
      <c r="Z219" s="2"/>
      <c r="AA219" s="2"/>
      <c r="AB219" s="2"/>
      <c r="AC219" s="6"/>
      <c r="AD219" s="58"/>
      <c r="AE219" s="58"/>
      <c r="AF219" s="58"/>
      <c r="AG219" s="58"/>
      <c r="AH219" s="59">
        <v>11</v>
      </c>
    </row>
    <row r="220" spans="1:34" s="59" customFormat="1" ht="11.45" customHeight="1">
      <c r="A220" s="1"/>
      <c r="B220" s="3"/>
      <c r="C220" s="3"/>
      <c r="M220" s="2"/>
      <c r="N220" s="3"/>
      <c r="O220" s="3"/>
      <c r="P220" s="2"/>
      <c r="Q220" s="2"/>
      <c r="R220" s="2"/>
      <c r="S220" s="2"/>
      <c r="T220" s="3"/>
      <c r="U220" s="2"/>
      <c r="V220" s="2"/>
      <c r="W220" s="5"/>
      <c r="X220" s="2"/>
      <c r="Y220" s="2"/>
      <c r="Z220" s="2"/>
      <c r="AA220" s="2"/>
      <c r="AB220" s="2"/>
      <c r="AC220" s="6"/>
      <c r="AD220" s="58"/>
      <c r="AE220" s="58"/>
      <c r="AF220" s="58"/>
      <c r="AG220" s="58"/>
      <c r="AH220" s="59">
        <v>11</v>
      </c>
    </row>
    <row r="221" spans="1:34" s="59" customFormat="1" ht="11.45" customHeight="1">
      <c r="A221" s="1"/>
      <c r="B221" s="3"/>
      <c r="C221" s="3"/>
      <c r="M221" s="2"/>
      <c r="N221" s="3"/>
      <c r="O221" s="3"/>
      <c r="P221" s="2"/>
      <c r="Q221" s="2"/>
      <c r="R221" s="2"/>
      <c r="S221" s="2"/>
      <c r="T221" s="3"/>
      <c r="U221" s="2"/>
      <c r="V221" s="2"/>
      <c r="W221" s="5"/>
      <c r="X221" s="2"/>
      <c r="Y221" s="2"/>
      <c r="Z221" s="2"/>
      <c r="AA221" s="2"/>
      <c r="AB221" s="2"/>
      <c r="AC221" s="6"/>
      <c r="AD221" s="58"/>
      <c r="AE221" s="58"/>
      <c r="AF221" s="58"/>
      <c r="AG221" s="58"/>
      <c r="AH221" s="59">
        <v>11</v>
      </c>
    </row>
    <row r="222" spans="1:34" s="59" customFormat="1" ht="11.45" customHeight="1">
      <c r="A222" s="1"/>
      <c r="B222" s="3"/>
      <c r="C222" s="3"/>
      <c r="M222" s="2"/>
      <c r="N222" s="3"/>
      <c r="O222" s="3"/>
      <c r="P222" s="2"/>
      <c r="Q222" s="2"/>
      <c r="R222" s="2"/>
      <c r="S222" s="2"/>
      <c r="T222" s="3"/>
      <c r="U222" s="2"/>
      <c r="V222" s="2"/>
      <c r="W222" s="5"/>
      <c r="X222" s="2"/>
      <c r="Y222" s="2"/>
      <c r="Z222" s="2"/>
      <c r="AA222" s="2"/>
      <c r="AB222" s="2"/>
      <c r="AC222" s="6"/>
      <c r="AD222" s="58"/>
      <c r="AE222" s="58"/>
      <c r="AF222" s="58"/>
      <c r="AG222" s="58"/>
      <c r="AH222" s="59">
        <v>11</v>
      </c>
    </row>
    <row r="223" spans="1:34" s="59" customFormat="1" ht="11.45" customHeight="1">
      <c r="A223" s="1"/>
      <c r="B223" s="3"/>
      <c r="C223" s="3"/>
      <c r="M223" s="2"/>
      <c r="N223" s="3"/>
      <c r="O223" s="3"/>
      <c r="P223" s="2"/>
      <c r="Q223" s="2"/>
      <c r="R223" s="2"/>
      <c r="S223" s="2"/>
      <c r="T223" s="3"/>
      <c r="U223" s="2"/>
      <c r="V223" s="2"/>
      <c r="W223" s="5"/>
      <c r="X223" s="2"/>
      <c r="Y223" s="2"/>
      <c r="Z223" s="2"/>
      <c r="AA223" s="2"/>
      <c r="AB223" s="2"/>
      <c r="AC223" s="6"/>
      <c r="AD223" s="58"/>
      <c r="AE223" s="58"/>
      <c r="AF223" s="58"/>
      <c r="AG223" s="58"/>
      <c r="AH223" s="59">
        <v>11</v>
      </c>
    </row>
    <row r="224" spans="1:34" s="59" customFormat="1" ht="11.45" customHeight="1">
      <c r="A224" s="1"/>
      <c r="B224" s="3"/>
      <c r="C224" s="3"/>
      <c r="M224" s="2"/>
      <c r="N224" s="3"/>
      <c r="O224" s="3"/>
      <c r="P224" s="2"/>
      <c r="Q224" s="2"/>
      <c r="R224" s="2"/>
      <c r="S224" s="2"/>
      <c r="T224" s="3"/>
      <c r="U224" s="2"/>
      <c r="V224" s="2"/>
      <c r="W224" s="5"/>
      <c r="X224" s="2"/>
      <c r="Y224" s="2"/>
      <c r="Z224" s="2"/>
      <c r="AA224" s="2"/>
      <c r="AB224" s="2"/>
      <c r="AC224" s="6"/>
      <c r="AD224" s="58"/>
      <c r="AE224" s="58"/>
      <c r="AF224" s="58"/>
      <c r="AG224" s="58"/>
      <c r="AH224" s="59">
        <v>11</v>
      </c>
    </row>
    <row r="225" spans="1:34" s="59" customFormat="1" ht="11.45" customHeight="1">
      <c r="A225" s="1"/>
      <c r="B225" s="3"/>
      <c r="C225" s="3"/>
      <c r="M225" s="2"/>
      <c r="N225" s="3"/>
      <c r="O225" s="3"/>
      <c r="P225" s="2"/>
      <c r="Q225" s="2"/>
      <c r="R225" s="2"/>
      <c r="S225" s="2"/>
      <c r="T225" s="3"/>
      <c r="U225" s="2"/>
      <c r="V225" s="2"/>
      <c r="W225" s="5"/>
      <c r="X225" s="2"/>
      <c r="Y225" s="2"/>
      <c r="Z225" s="2"/>
      <c r="AA225" s="2"/>
      <c r="AB225" s="2"/>
      <c r="AC225" s="6"/>
      <c r="AD225" s="58"/>
      <c r="AE225" s="58"/>
      <c r="AF225" s="58"/>
      <c r="AG225" s="58"/>
      <c r="AH225" s="59">
        <v>11</v>
      </c>
    </row>
    <row r="226" spans="1:34" s="59" customFormat="1" ht="11.45" customHeight="1">
      <c r="A226" s="1"/>
      <c r="B226" s="3"/>
      <c r="C226" s="3"/>
      <c r="M226" s="2"/>
      <c r="N226" s="3"/>
      <c r="O226" s="3"/>
      <c r="P226" s="2"/>
      <c r="Q226" s="2"/>
      <c r="R226" s="2"/>
      <c r="S226" s="2"/>
      <c r="T226" s="3"/>
      <c r="U226" s="2"/>
      <c r="V226" s="2"/>
      <c r="W226" s="5"/>
      <c r="X226" s="2"/>
      <c r="Y226" s="2"/>
      <c r="Z226" s="2"/>
      <c r="AA226" s="2"/>
      <c r="AB226" s="2"/>
      <c r="AC226" s="6"/>
      <c r="AD226" s="58"/>
      <c r="AE226" s="58"/>
      <c r="AF226" s="58"/>
      <c r="AG226" s="58"/>
      <c r="AH226" s="59">
        <v>11</v>
      </c>
    </row>
    <row r="227" spans="1:34" s="59" customFormat="1" ht="11.45" customHeight="1">
      <c r="A227" s="1"/>
      <c r="B227" s="3"/>
      <c r="C227" s="3"/>
      <c r="M227" s="2"/>
      <c r="N227" s="3"/>
      <c r="O227" s="3"/>
      <c r="P227" s="2"/>
      <c r="Q227" s="2"/>
      <c r="R227" s="2"/>
      <c r="S227" s="2"/>
      <c r="T227" s="3"/>
      <c r="U227" s="2"/>
      <c r="V227" s="2"/>
      <c r="W227" s="5"/>
      <c r="X227" s="2"/>
      <c r="Y227" s="2"/>
      <c r="Z227" s="2"/>
      <c r="AA227" s="2"/>
      <c r="AB227" s="2"/>
      <c r="AC227" s="6"/>
      <c r="AD227" s="58"/>
      <c r="AE227" s="58"/>
      <c r="AF227" s="58"/>
      <c r="AG227" s="58"/>
      <c r="AH227" s="59">
        <v>11</v>
      </c>
    </row>
    <row r="228" spans="1:34" s="59" customFormat="1" ht="11.45" customHeight="1">
      <c r="A228" s="1"/>
      <c r="B228" s="3"/>
      <c r="C228" s="3"/>
      <c r="M228" s="2"/>
      <c r="N228" s="3"/>
      <c r="O228" s="3"/>
      <c r="P228" s="2"/>
      <c r="Q228" s="2"/>
      <c r="R228" s="2"/>
      <c r="S228" s="2"/>
      <c r="T228" s="3"/>
      <c r="U228" s="2"/>
      <c r="V228" s="2"/>
      <c r="W228" s="5"/>
      <c r="X228" s="2"/>
      <c r="Y228" s="2"/>
      <c r="Z228" s="2"/>
      <c r="AA228" s="2"/>
      <c r="AB228" s="2"/>
      <c r="AC228" s="6"/>
      <c r="AD228" s="58"/>
      <c r="AE228" s="58"/>
      <c r="AF228" s="58"/>
      <c r="AG228" s="58"/>
      <c r="AH228" s="59">
        <v>11</v>
      </c>
    </row>
    <row r="229" spans="1:34" s="59" customFormat="1" ht="11.45" customHeight="1">
      <c r="A229" s="1"/>
      <c r="B229" s="3"/>
      <c r="C229" s="3"/>
      <c r="M229" s="2"/>
      <c r="N229" s="3"/>
      <c r="O229" s="3"/>
      <c r="P229" s="2"/>
      <c r="Q229" s="2"/>
      <c r="R229" s="2"/>
      <c r="S229" s="2"/>
      <c r="T229" s="3"/>
      <c r="U229" s="2"/>
      <c r="V229" s="2"/>
      <c r="W229" s="5"/>
      <c r="X229" s="2"/>
      <c r="Y229" s="2"/>
      <c r="Z229" s="2"/>
      <c r="AA229" s="2"/>
      <c r="AB229" s="2"/>
      <c r="AC229" s="6"/>
      <c r="AD229" s="58"/>
      <c r="AE229" s="58"/>
      <c r="AF229" s="58"/>
      <c r="AG229" s="58"/>
      <c r="AH229" s="59">
        <v>11</v>
      </c>
    </row>
    <row r="230" spans="1:34" s="59" customFormat="1" ht="11.45" customHeight="1">
      <c r="A230" s="1"/>
      <c r="B230" s="3"/>
      <c r="C230" s="3"/>
      <c r="M230" s="2"/>
      <c r="N230" s="3"/>
      <c r="O230" s="3"/>
      <c r="P230" s="2"/>
      <c r="Q230" s="2"/>
      <c r="R230" s="2"/>
      <c r="S230" s="2"/>
      <c r="T230" s="3"/>
      <c r="U230" s="2"/>
      <c r="V230" s="2"/>
      <c r="W230" s="5"/>
      <c r="X230" s="2"/>
      <c r="Y230" s="2"/>
      <c r="Z230" s="2"/>
      <c r="AA230" s="2"/>
      <c r="AB230" s="2"/>
      <c r="AC230" s="6"/>
      <c r="AD230" s="58"/>
      <c r="AE230" s="58"/>
      <c r="AF230" s="58"/>
      <c r="AG230" s="58"/>
      <c r="AH230" s="59">
        <v>11</v>
      </c>
    </row>
    <row r="231" spans="1:34" s="59" customFormat="1" ht="11.45" customHeight="1">
      <c r="A231" s="1"/>
      <c r="B231" s="3"/>
      <c r="C231" s="3"/>
      <c r="M231" s="2"/>
      <c r="N231" s="3"/>
      <c r="O231" s="3"/>
      <c r="P231" s="2"/>
      <c r="Q231" s="2"/>
      <c r="R231" s="2"/>
      <c r="S231" s="2"/>
      <c r="T231" s="3"/>
      <c r="U231" s="2"/>
      <c r="V231" s="2"/>
      <c r="W231" s="5"/>
      <c r="X231" s="2"/>
      <c r="Y231" s="2"/>
      <c r="Z231" s="2"/>
      <c r="AA231" s="2"/>
      <c r="AB231" s="2"/>
      <c r="AC231" s="6"/>
      <c r="AD231" s="58"/>
      <c r="AE231" s="58"/>
      <c r="AF231" s="58"/>
      <c r="AG231" s="58"/>
      <c r="AH231" s="59">
        <v>11</v>
      </c>
    </row>
    <row r="232" spans="1:34" s="59" customFormat="1" ht="11.45" customHeight="1">
      <c r="A232" s="1"/>
      <c r="B232" s="3"/>
      <c r="C232" s="3"/>
      <c r="M232" s="2"/>
      <c r="N232" s="3"/>
      <c r="O232" s="3"/>
      <c r="P232" s="2"/>
      <c r="Q232" s="2"/>
      <c r="R232" s="2"/>
      <c r="S232" s="2"/>
      <c r="T232" s="3"/>
      <c r="U232" s="2"/>
      <c r="V232" s="2"/>
      <c r="W232" s="5"/>
      <c r="X232" s="2"/>
      <c r="Y232" s="2"/>
      <c r="Z232" s="2"/>
      <c r="AA232" s="2"/>
      <c r="AB232" s="2"/>
      <c r="AC232" s="6"/>
      <c r="AD232" s="58"/>
      <c r="AE232" s="58"/>
      <c r="AF232" s="58"/>
      <c r="AG232" s="58"/>
      <c r="AH232" s="59">
        <v>11</v>
      </c>
    </row>
    <row r="233" spans="1:34" s="59" customFormat="1" ht="11.45" customHeight="1">
      <c r="A233" s="1"/>
      <c r="B233" s="3"/>
      <c r="C233" s="3"/>
      <c r="M233" s="2"/>
      <c r="N233" s="3"/>
      <c r="O233" s="3"/>
      <c r="P233" s="2"/>
      <c r="Q233" s="2"/>
      <c r="R233" s="2"/>
      <c r="S233" s="2"/>
      <c r="T233" s="3"/>
      <c r="U233" s="2"/>
      <c r="V233" s="2"/>
      <c r="W233" s="5"/>
      <c r="X233" s="2"/>
      <c r="Y233" s="2"/>
      <c r="Z233" s="2"/>
      <c r="AA233" s="2"/>
      <c r="AB233" s="2"/>
      <c r="AC233" s="6"/>
      <c r="AD233" s="58"/>
      <c r="AE233" s="58"/>
      <c r="AF233" s="58"/>
      <c r="AG233" s="58"/>
      <c r="AH233" s="59">
        <v>11</v>
      </c>
    </row>
    <row r="234" spans="1:34" s="59" customFormat="1" ht="11.45" customHeight="1">
      <c r="A234" s="1"/>
      <c r="B234" s="3"/>
      <c r="C234" s="3"/>
      <c r="M234" s="2"/>
      <c r="N234" s="3"/>
      <c r="O234" s="3"/>
      <c r="P234" s="2"/>
      <c r="Q234" s="2"/>
      <c r="R234" s="2"/>
      <c r="S234" s="2"/>
      <c r="T234" s="3"/>
      <c r="U234" s="2"/>
      <c r="V234" s="2"/>
      <c r="W234" s="5"/>
      <c r="X234" s="2"/>
      <c r="Y234" s="2"/>
      <c r="Z234" s="2"/>
      <c r="AA234" s="2"/>
      <c r="AB234" s="2"/>
      <c r="AC234" s="6"/>
      <c r="AD234" s="58"/>
      <c r="AE234" s="58"/>
      <c r="AF234" s="58"/>
      <c r="AG234" s="58"/>
      <c r="AH234" s="59">
        <v>11</v>
      </c>
    </row>
    <row r="235" spans="1:34" s="59" customFormat="1" ht="11.45" customHeight="1">
      <c r="A235" s="1"/>
      <c r="B235" s="3"/>
      <c r="C235" s="3"/>
      <c r="M235" s="2"/>
      <c r="N235" s="3"/>
      <c r="O235" s="3"/>
      <c r="P235" s="2"/>
      <c r="Q235" s="2"/>
      <c r="R235" s="2"/>
      <c r="S235" s="2"/>
      <c r="T235" s="3"/>
      <c r="U235" s="2"/>
      <c r="V235" s="2"/>
      <c r="W235" s="5"/>
      <c r="X235" s="2"/>
      <c r="Y235" s="2"/>
      <c r="Z235" s="2"/>
      <c r="AA235" s="2"/>
      <c r="AB235" s="2"/>
      <c r="AC235" s="6"/>
      <c r="AD235" s="58"/>
      <c r="AE235" s="58"/>
      <c r="AF235" s="58"/>
      <c r="AG235" s="58"/>
      <c r="AH235" s="59">
        <v>11</v>
      </c>
    </row>
    <row r="236" spans="1:34" s="59" customFormat="1" ht="11.45" customHeight="1">
      <c r="A236" s="1"/>
      <c r="B236" s="3"/>
      <c r="C236" s="3"/>
      <c r="M236" s="2"/>
      <c r="N236" s="3"/>
      <c r="O236" s="3"/>
      <c r="P236" s="2"/>
      <c r="Q236" s="2"/>
      <c r="R236" s="2"/>
      <c r="S236" s="2"/>
      <c r="T236" s="3"/>
      <c r="U236" s="2"/>
      <c r="V236" s="2"/>
      <c r="W236" s="5"/>
      <c r="X236" s="2"/>
      <c r="Y236" s="2"/>
      <c r="Z236" s="2"/>
      <c r="AA236" s="2"/>
      <c r="AB236" s="2"/>
      <c r="AC236" s="6"/>
      <c r="AD236" s="58"/>
      <c r="AE236" s="58"/>
      <c r="AF236" s="58"/>
      <c r="AG236" s="58"/>
      <c r="AH236" s="59">
        <v>11</v>
      </c>
    </row>
    <row r="237" spans="1:34" s="59" customFormat="1" ht="11.45" customHeight="1">
      <c r="A237" s="1"/>
      <c r="B237" s="3"/>
      <c r="C237" s="3"/>
      <c r="M237" s="2"/>
      <c r="N237" s="3"/>
      <c r="O237" s="3"/>
      <c r="P237" s="2"/>
      <c r="Q237" s="2"/>
      <c r="R237" s="2"/>
      <c r="S237" s="2"/>
      <c r="T237" s="3"/>
      <c r="U237" s="2"/>
      <c r="V237" s="2"/>
      <c r="W237" s="5"/>
      <c r="X237" s="2"/>
      <c r="Y237" s="2"/>
      <c r="Z237" s="2"/>
      <c r="AA237" s="2"/>
      <c r="AB237" s="2"/>
      <c r="AC237" s="6"/>
      <c r="AD237" s="58"/>
      <c r="AE237" s="58"/>
      <c r="AF237" s="58"/>
      <c r="AG237" s="58"/>
      <c r="AH237" s="59">
        <v>11</v>
      </c>
    </row>
    <row r="238" spans="1:34" s="59" customFormat="1" ht="11.45" customHeight="1">
      <c r="A238" s="1"/>
      <c r="B238" s="3"/>
      <c r="C238" s="3"/>
      <c r="M238" s="2"/>
      <c r="N238" s="3"/>
      <c r="O238" s="3"/>
      <c r="P238" s="2"/>
      <c r="Q238" s="2"/>
      <c r="R238" s="2"/>
      <c r="S238" s="2"/>
      <c r="T238" s="3"/>
      <c r="U238" s="2"/>
      <c r="V238" s="2"/>
      <c r="W238" s="5"/>
      <c r="X238" s="2"/>
      <c r="Y238" s="2"/>
      <c r="Z238" s="2"/>
      <c r="AA238" s="2"/>
      <c r="AB238" s="2"/>
      <c r="AC238" s="6"/>
      <c r="AD238" s="58"/>
      <c r="AE238" s="58"/>
      <c r="AF238" s="58"/>
      <c r="AG238" s="58"/>
      <c r="AH238" s="59">
        <v>11</v>
      </c>
    </row>
    <row r="239" spans="1:34" s="59" customFormat="1" ht="11.45" customHeight="1">
      <c r="A239" s="1"/>
      <c r="B239" s="3"/>
      <c r="C239" s="3"/>
      <c r="M239" s="2"/>
      <c r="N239" s="3"/>
      <c r="O239" s="3"/>
      <c r="P239" s="2"/>
      <c r="Q239" s="2"/>
      <c r="R239" s="2"/>
      <c r="S239" s="2"/>
      <c r="T239" s="3"/>
      <c r="U239" s="2"/>
      <c r="V239" s="2"/>
      <c r="W239" s="5"/>
      <c r="X239" s="2"/>
      <c r="Y239" s="2"/>
      <c r="Z239" s="2"/>
      <c r="AA239" s="2"/>
      <c r="AB239" s="2"/>
      <c r="AC239" s="6"/>
      <c r="AD239" s="58"/>
      <c r="AE239" s="58"/>
      <c r="AF239" s="58"/>
      <c r="AG239" s="58"/>
      <c r="AH239" s="59">
        <v>11</v>
      </c>
    </row>
    <row r="240" spans="1:34" s="59" customFormat="1" ht="11.45" customHeight="1">
      <c r="A240" s="1"/>
      <c r="B240" s="3"/>
      <c r="C240" s="3"/>
      <c r="M240" s="2"/>
      <c r="N240" s="3"/>
      <c r="O240" s="3"/>
      <c r="P240" s="2"/>
      <c r="Q240" s="2"/>
      <c r="R240" s="2"/>
      <c r="S240" s="2"/>
      <c r="T240" s="3"/>
      <c r="U240" s="2"/>
      <c r="V240" s="2"/>
      <c r="W240" s="5"/>
      <c r="X240" s="2"/>
      <c r="Y240" s="2"/>
      <c r="Z240" s="2"/>
      <c r="AA240" s="2"/>
      <c r="AB240" s="2"/>
      <c r="AC240" s="6"/>
      <c r="AD240" s="58"/>
      <c r="AE240" s="58"/>
      <c r="AF240" s="58"/>
      <c r="AG240" s="58"/>
      <c r="AH240" s="59">
        <v>11</v>
      </c>
    </row>
    <row r="241" spans="1:34" s="59" customFormat="1" ht="11.45" customHeight="1">
      <c r="A241" s="1"/>
      <c r="B241" s="3"/>
      <c r="C241" s="3"/>
      <c r="M241" s="2"/>
      <c r="N241" s="3"/>
      <c r="O241" s="3"/>
      <c r="P241" s="2"/>
      <c r="Q241" s="2"/>
      <c r="R241" s="2"/>
      <c r="S241" s="2"/>
      <c r="T241" s="3"/>
      <c r="U241" s="2"/>
      <c r="V241" s="2"/>
      <c r="W241" s="5"/>
      <c r="X241" s="2"/>
      <c r="Y241" s="2"/>
      <c r="Z241" s="2"/>
      <c r="AA241" s="2"/>
      <c r="AB241" s="2"/>
      <c r="AC241" s="6"/>
      <c r="AD241" s="58"/>
      <c r="AE241" s="58"/>
      <c r="AF241" s="58"/>
      <c r="AG241" s="58"/>
      <c r="AH241" s="59">
        <v>11</v>
      </c>
    </row>
    <row r="242" spans="1:34" s="59" customFormat="1" ht="11.45" customHeight="1">
      <c r="A242" s="1"/>
      <c r="B242" s="3"/>
      <c r="C242" s="3"/>
      <c r="M242" s="2"/>
      <c r="N242" s="3"/>
      <c r="O242" s="3"/>
      <c r="P242" s="2"/>
      <c r="Q242" s="2"/>
      <c r="R242" s="2"/>
      <c r="S242" s="2"/>
      <c r="T242" s="3"/>
      <c r="U242" s="2"/>
      <c r="V242" s="2"/>
      <c r="W242" s="5"/>
      <c r="X242" s="2"/>
      <c r="Y242" s="2"/>
      <c r="Z242" s="2"/>
      <c r="AA242" s="2"/>
      <c r="AB242" s="2"/>
      <c r="AC242" s="6"/>
      <c r="AD242" s="58"/>
      <c r="AE242" s="58"/>
      <c r="AF242" s="58"/>
      <c r="AG242" s="58"/>
      <c r="AH242" s="59">
        <v>11</v>
      </c>
    </row>
    <row r="243" spans="1:34" s="59" customFormat="1" ht="11.45" customHeight="1">
      <c r="A243" s="1"/>
      <c r="B243" s="3"/>
      <c r="C243" s="3"/>
      <c r="M243" s="2"/>
      <c r="N243" s="3"/>
      <c r="O243" s="3"/>
      <c r="P243" s="2"/>
      <c r="Q243" s="2"/>
      <c r="R243" s="2"/>
      <c r="S243" s="2"/>
      <c r="T243" s="3"/>
      <c r="U243" s="2"/>
      <c r="V243" s="2"/>
      <c r="W243" s="5"/>
      <c r="X243" s="2"/>
      <c r="Y243" s="2"/>
      <c r="Z243" s="2"/>
      <c r="AA243" s="2"/>
      <c r="AB243" s="2"/>
      <c r="AC243" s="6"/>
      <c r="AD243" s="58"/>
      <c r="AE243" s="58"/>
      <c r="AF243" s="58"/>
      <c r="AG243" s="58"/>
      <c r="AH243" s="59">
        <v>11</v>
      </c>
    </row>
    <row r="244" spans="1:34" s="59" customFormat="1" ht="11.45" customHeight="1">
      <c r="A244" s="1"/>
      <c r="B244" s="3"/>
      <c r="C244" s="3"/>
      <c r="M244" s="2"/>
      <c r="N244" s="3"/>
      <c r="O244" s="3"/>
      <c r="P244" s="2"/>
      <c r="Q244" s="2"/>
      <c r="R244" s="2"/>
      <c r="S244" s="2"/>
      <c r="T244" s="3"/>
      <c r="U244" s="2"/>
      <c r="V244" s="2"/>
      <c r="W244" s="5"/>
      <c r="X244" s="2"/>
      <c r="Y244" s="2"/>
      <c r="Z244" s="2"/>
      <c r="AA244" s="2"/>
      <c r="AB244" s="2"/>
      <c r="AC244" s="6"/>
      <c r="AD244" s="58"/>
      <c r="AE244" s="58"/>
      <c r="AF244" s="58"/>
      <c r="AG244" s="58"/>
      <c r="AH244" s="59">
        <v>11</v>
      </c>
    </row>
    <row r="245" spans="1:34" s="59" customFormat="1" ht="11.45" customHeight="1">
      <c r="A245" s="1"/>
      <c r="B245" s="3"/>
      <c r="C245" s="3"/>
      <c r="M245" s="2"/>
      <c r="N245" s="3"/>
      <c r="O245" s="3"/>
      <c r="P245" s="2"/>
      <c r="Q245" s="2"/>
      <c r="R245" s="2"/>
      <c r="S245" s="2"/>
      <c r="T245" s="3"/>
      <c r="U245" s="2"/>
      <c r="V245" s="2"/>
      <c r="W245" s="5"/>
      <c r="X245" s="2"/>
      <c r="Y245" s="2"/>
      <c r="Z245" s="2"/>
      <c r="AA245" s="2"/>
      <c r="AB245" s="2"/>
      <c r="AC245" s="6"/>
      <c r="AD245" s="58"/>
      <c r="AE245" s="58"/>
      <c r="AF245" s="58"/>
      <c r="AG245" s="58"/>
      <c r="AH245" s="59">
        <v>11</v>
      </c>
    </row>
    <row r="246" spans="1:34" s="59" customFormat="1" ht="11.45" customHeight="1">
      <c r="A246" s="1"/>
      <c r="B246" s="3"/>
      <c r="C246" s="3"/>
      <c r="M246" s="2"/>
      <c r="N246" s="3"/>
      <c r="O246" s="3"/>
      <c r="P246" s="2"/>
      <c r="Q246" s="2"/>
      <c r="R246" s="2"/>
      <c r="S246" s="2"/>
      <c r="T246" s="3"/>
      <c r="U246" s="2"/>
      <c r="V246" s="2"/>
      <c r="W246" s="5"/>
      <c r="X246" s="2"/>
      <c r="Y246" s="2"/>
      <c r="Z246" s="2"/>
      <c r="AA246" s="2"/>
      <c r="AB246" s="2"/>
      <c r="AC246" s="6"/>
      <c r="AD246" s="58"/>
      <c r="AE246" s="58"/>
      <c r="AF246" s="58"/>
      <c r="AG246" s="58"/>
      <c r="AH246" s="59">
        <v>11</v>
      </c>
    </row>
    <row r="247" spans="1:34" s="59" customFormat="1" ht="11.45" customHeight="1">
      <c r="A247" s="1"/>
      <c r="B247" s="3"/>
      <c r="C247" s="3"/>
      <c r="M247" s="2"/>
      <c r="N247" s="3"/>
      <c r="O247" s="3"/>
      <c r="P247" s="2"/>
      <c r="Q247" s="2"/>
      <c r="R247" s="2"/>
      <c r="S247" s="2"/>
      <c r="T247" s="3"/>
      <c r="U247" s="2"/>
      <c r="V247" s="2"/>
      <c r="W247" s="5"/>
      <c r="X247" s="2"/>
      <c r="Y247" s="2"/>
      <c r="Z247" s="2"/>
      <c r="AA247" s="2"/>
      <c r="AB247" s="2"/>
      <c r="AC247" s="6"/>
      <c r="AD247" s="58"/>
      <c r="AE247" s="58"/>
      <c r="AF247" s="58"/>
      <c r="AG247" s="58"/>
      <c r="AH247" s="59">
        <v>11</v>
      </c>
    </row>
    <row r="248" spans="1:34" s="59" customFormat="1" ht="11.45" customHeight="1">
      <c r="A248" s="1"/>
      <c r="B248" s="3"/>
      <c r="C248" s="3"/>
      <c r="M248" s="2"/>
      <c r="N248" s="3"/>
      <c r="O248" s="3"/>
      <c r="P248" s="2"/>
      <c r="Q248" s="2"/>
      <c r="R248" s="2"/>
      <c r="S248" s="2"/>
      <c r="T248" s="3"/>
      <c r="U248" s="2"/>
      <c r="V248" s="2"/>
      <c r="W248" s="5"/>
      <c r="X248" s="2"/>
      <c r="Y248" s="2"/>
      <c r="Z248" s="2"/>
      <c r="AA248" s="2"/>
      <c r="AB248" s="2"/>
      <c r="AC248" s="6"/>
      <c r="AD248" s="58"/>
      <c r="AE248" s="58"/>
      <c r="AF248" s="58"/>
      <c r="AG248" s="58"/>
      <c r="AH248" s="59">
        <v>11</v>
      </c>
    </row>
    <row r="249" spans="1:34" s="59" customFormat="1" ht="11.45" customHeight="1">
      <c r="A249" s="1"/>
      <c r="B249" s="3"/>
      <c r="C249" s="3"/>
      <c r="M249" s="2"/>
      <c r="N249" s="3"/>
      <c r="O249" s="3"/>
      <c r="P249" s="2"/>
      <c r="Q249" s="2"/>
      <c r="R249" s="2"/>
      <c r="S249" s="2"/>
      <c r="T249" s="3"/>
      <c r="U249" s="2"/>
      <c r="V249" s="2"/>
      <c r="W249" s="5"/>
      <c r="X249" s="2"/>
      <c r="Y249" s="2"/>
      <c r="Z249" s="2"/>
      <c r="AA249" s="2"/>
      <c r="AB249" s="2"/>
      <c r="AC249" s="6"/>
      <c r="AD249" s="58"/>
      <c r="AE249" s="58"/>
      <c r="AF249" s="58"/>
      <c r="AG249" s="58"/>
      <c r="AH249" s="59">
        <v>11</v>
      </c>
    </row>
    <row r="250" spans="1:34" s="59" customFormat="1" ht="11.45" customHeight="1">
      <c r="A250" s="1"/>
      <c r="B250" s="3"/>
      <c r="C250" s="3"/>
      <c r="M250" s="2"/>
      <c r="N250" s="3"/>
      <c r="O250" s="3"/>
      <c r="P250" s="2"/>
      <c r="Q250" s="2"/>
      <c r="R250" s="2"/>
      <c r="S250" s="2"/>
      <c r="T250" s="3"/>
      <c r="U250" s="2"/>
      <c r="V250" s="2"/>
      <c r="W250" s="5"/>
      <c r="X250" s="2"/>
      <c r="Y250" s="2"/>
      <c r="Z250" s="2"/>
      <c r="AA250" s="2"/>
      <c r="AB250" s="2"/>
      <c r="AC250" s="6"/>
      <c r="AD250" s="58"/>
      <c r="AE250" s="58"/>
      <c r="AF250" s="58"/>
      <c r="AG250" s="58"/>
      <c r="AH250" s="59">
        <v>11</v>
      </c>
    </row>
    <row r="251" spans="1:34" s="59" customFormat="1" ht="11.45" customHeight="1">
      <c r="A251" s="1"/>
      <c r="B251" s="3"/>
      <c r="C251" s="3"/>
      <c r="M251" s="2"/>
      <c r="N251" s="3"/>
      <c r="O251" s="3"/>
      <c r="P251" s="2"/>
      <c r="Q251" s="2"/>
      <c r="R251" s="2"/>
      <c r="S251" s="2"/>
      <c r="T251" s="3"/>
      <c r="U251" s="2"/>
      <c r="V251" s="2"/>
      <c r="W251" s="5"/>
      <c r="X251" s="2"/>
      <c r="Y251" s="2"/>
      <c r="Z251" s="2"/>
      <c r="AA251" s="2"/>
      <c r="AB251" s="2"/>
      <c r="AC251" s="6"/>
      <c r="AD251" s="58"/>
      <c r="AE251" s="58"/>
      <c r="AF251" s="58"/>
      <c r="AG251" s="58"/>
      <c r="AH251" s="59">
        <v>11</v>
      </c>
    </row>
    <row r="252" spans="1:34" s="59" customFormat="1" ht="11.45" customHeight="1">
      <c r="A252" s="1"/>
      <c r="B252" s="3"/>
      <c r="C252" s="3"/>
      <c r="M252" s="2"/>
      <c r="N252" s="3"/>
      <c r="O252" s="3"/>
      <c r="P252" s="2"/>
      <c r="Q252" s="2"/>
      <c r="R252" s="2"/>
      <c r="S252" s="2"/>
      <c r="T252" s="3"/>
      <c r="U252" s="2"/>
      <c r="V252" s="2"/>
      <c r="W252" s="5"/>
      <c r="X252" s="2"/>
      <c r="Y252" s="2"/>
      <c r="Z252" s="2"/>
      <c r="AA252" s="2"/>
      <c r="AB252" s="2"/>
      <c r="AC252" s="6"/>
      <c r="AD252" s="58"/>
      <c r="AE252" s="58"/>
      <c r="AF252" s="58"/>
      <c r="AG252" s="58"/>
      <c r="AH252" s="59">
        <v>11</v>
      </c>
    </row>
    <row r="253" spans="1:34" s="59" customFormat="1" ht="11.45" customHeight="1">
      <c r="A253" s="1"/>
      <c r="B253" s="3"/>
      <c r="C253" s="3"/>
      <c r="M253" s="2"/>
      <c r="N253" s="3"/>
      <c r="O253" s="3"/>
      <c r="P253" s="2"/>
      <c r="Q253" s="2"/>
      <c r="R253" s="2"/>
      <c r="S253" s="2"/>
      <c r="T253" s="3"/>
      <c r="U253" s="2"/>
      <c r="V253" s="2"/>
      <c r="W253" s="5"/>
      <c r="X253" s="2"/>
      <c r="Y253" s="2"/>
      <c r="Z253" s="2"/>
      <c r="AA253" s="2"/>
      <c r="AB253" s="2"/>
      <c r="AC253" s="6"/>
      <c r="AD253" s="58"/>
      <c r="AE253" s="58"/>
      <c r="AF253" s="58"/>
      <c r="AG253" s="58"/>
      <c r="AH253" s="59">
        <v>11</v>
      </c>
    </row>
    <row r="254" spans="1:34" s="59" customFormat="1" ht="11.45" customHeight="1">
      <c r="A254" s="1"/>
      <c r="B254" s="3"/>
      <c r="C254" s="3"/>
      <c r="M254" s="2"/>
      <c r="N254" s="3"/>
      <c r="O254" s="3"/>
      <c r="P254" s="2"/>
      <c r="Q254" s="2"/>
      <c r="R254" s="2"/>
      <c r="S254" s="2"/>
      <c r="T254" s="3"/>
      <c r="U254" s="2"/>
      <c r="V254" s="2"/>
      <c r="W254" s="5"/>
      <c r="X254" s="2"/>
      <c r="Y254" s="2"/>
      <c r="Z254" s="2"/>
      <c r="AA254" s="2"/>
      <c r="AB254" s="2"/>
      <c r="AC254" s="6"/>
      <c r="AD254" s="58"/>
      <c r="AE254" s="58"/>
      <c r="AF254" s="58"/>
      <c r="AG254" s="58"/>
      <c r="AH254" s="59">
        <v>11</v>
      </c>
    </row>
    <row r="255" spans="1:34" s="59" customFormat="1" ht="11.45" customHeight="1">
      <c r="A255" s="1"/>
      <c r="B255" s="3"/>
      <c r="C255" s="3"/>
      <c r="M255" s="2"/>
      <c r="N255" s="3"/>
      <c r="O255" s="3"/>
      <c r="P255" s="2"/>
      <c r="Q255" s="2"/>
      <c r="R255" s="2"/>
      <c r="S255" s="2"/>
      <c r="T255" s="3"/>
      <c r="U255" s="2"/>
      <c r="V255" s="2"/>
      <c r="W255" s="5"/>
      <c r="X255" s="2"/>
      <c r="Y255" s="2"/>
      <c r="Z255" s="2"/>
      <c r="AA255" s="2"/>
      <c r="AB255" s="2"/>
      <c r="AC255" s="6"/>
      <c r="AD255" s="58"/>
      <c r="AE255" s="58"/>
      <c r="AF255" s="58"/>
      <c r="AG255" s="58"/>
      <c r="AH255" s="59">
        <v>11</v>
      </c>
    </row>
    <row r="256" spans="1:34" s="59" customFormat="1" ht="11.45" customHeight="1">
      <c r="A256" s="1"/>
      <c r="B256" s="3"/>
      <c r="C256" s="3"/>
      <c r="M256" s="2"/>
      <c r="N256" s="3"/>
      <c r="O256" s="3"/>
      <c r="P256" s="2"/>
      <c r="Q256" s="2"/>
      <c r="R256" s="2"/>
      <c r="S256" s="2"/>
      <c r="T256" s="3"/>
      <c r="U256" s="2"/>
      <c r="V256" s="2"/>
      <c r="W256" s="5"/>
      <c r="X256" s="2"/>
      <c r="Y256" s="2"/>
      <c r="Z256" s="2"/>
      <c r="AA256" s="2"/>
      <c r="AB256" s="2"/>
      <c r="AC256" s="6"/>
      <c r="AD256" s="58"/>
      <c r="AE256" s="58"/>
      <c r="AF256" s="58"/>
      <c r="AG256" s="58"/>
      <c r="AH256" s="59">
        <v>11</v>
      </c>
    </row>
    <row r="257" spans="1:34" s="59" customFormat="1" ht="11.45" customHeight="1">
      <c r="A257" s="1"/>
      <c r="B257" s="3"/>
      <c r="C257" s="3"/>
      <c r="M257" s="2"/>
      <c r="N257" s="3"/>
      <c r="O257" s="3"/>
      <c r="P257" s="2"/>
      <c r="Q257" s="2"/>
      <c r="R257" s="2"/>
      <c r="S257" s="2"/>
      <c r="T257" s="3"/>
      <c r="U257" s="2"/>
      <c r="V257" s="2"/>
      <c r="W257" s="5"/>
      <c r="X257" s="2"/>
      <c r="Y257" s="2"/>
      <c r="Z257" s="2"/>
      <c r="AA257" s="2"/>
      <c r="AB257" s="2"/>
      <c r="AC257" s="6"/>
      <c r="AD257" s="58"/>
      <c r="AE257" s="58"/>
      <c r="AF257" s="58"/>
      <c r="AG257" s="58"/>
      <c r="AH257" s="59">
        <v>11</v>
      </c>
    </row>
    <row r="258" spans="1:34" s="59" customFormat="1" ht="11.45" customHeight="1">
      <c r="A258" s="1"/>
      <c r="B258" s="3"/>
      <c r="C258" s="3"/>
      <c r="M258" s="2"/>
      <c r="N258" s="3"/>
      <c r="O258" s="3"/>
      <c r="P258" s="2"/>
      <c r="Q258" s="2"/>
      <c r="R258" s="2"/>
      <c r="S258" s="2"/>
      <c r="T258" s="3"/>
      <c r="U258" s="2"/>
      <c r="V258" s="2"/>
      <c r="W258" s="5"/>
      <c r="X258" s="2"/>
      <c r="Y258" s="2"/>
      <c r="Z258" s="2"/>
      <c r="AA258" s="2"/>
      <c r="AB258" s="2"/>
      <c r="AC258" s="6"/>
      <c r="AD258" s="58"/>
      <c r="AE258" s="58"/>
      <c r="AF258" s="58"/>
      <c r="AG258" s="58"/>
      <c r="AH258" s="59">
        <v>11</v>
      </c>
    </row>
    <row r="259" spans="1:34" s="59" customFormat="1" ht="11.45" customHeight="1">
      <c r="A259" s="1"/>
      <c r="B259" s="3"/>
      <c r="C259" s="3"/>
      <c r="M259" s="2"/>
      <c r="N259" s="3"/>
      <c r="O259" s="3"/>
      <c r="P259" s="2"/>
      <c r="Q259" s="2"/>
      <c r="R259" s="2"/>
      <c r="S259" s="2"/>
      <c r="T259" s="3"/>
      <c r="U259" s="2"/>
      <c r="V259" s="2"/>
      <c r="W259" s="5"/>
      <c r="X259" s="2"/>
      <c r="Y259" s="2"/>
      <c r="Z259" s="2"/>
      <c r="AA259" s="2"/>
      <c r="AB259" s="2"/>
      <c r="AC259" s="6"/>
      <c r="AD259" s="58"/>
      <c r="AE259" s="58"/>
      <c r="AF259" s="58"/>
      <c r="AG259" s="58"/>
      <c r="AH259" s="59">
        <v>11</v>
      </c>
    </row>
    <row r="260" spans="1:34" s="59" customFormat="1" ht="11.45" customHeight="1">
      <c r="A260" s="1"/>
      <c r="B260" s="3"/>
      <c r="C260" s="3"/>
      <c r="M260" s="2"/>
      <c r="N260" s="3"/>
      <c r="O260" s="3"/>
      <c r="P260" s="2"/>
      <c r="Q260" s="2"/>
      <c r="R260" s="2"/>
      <c r="S260" s="2"/>
      <c r="T260" s="3"/>
      <c r="U260" s="2"/>
      <c r="V260" s="2"/>
      <c r="W260" s="5"/>
      <c r="X260" s="2"/>
      <c r="Y260" s="2"/>
      <c r="Z260" s="2"/>
      <c r="AA260" s="2"/>
      <c r="AB260" s="2"/>
      <c r="AC260" s="6"/>
      <c r="AD260" s="58"/>
      <c r="AE260" s="58"/>
      <c r="AF260" s="58"/>
      <c r="AG260" s="58"/>
      <c r="AH260" s="59">
        <v>11</v>
      </c>
    </row>
    <row r="261" spans="1:34" s="59" customFormat="1" ht="11.45" customHeight="1">
      <c r="A261" s="1"/>
      <c r="B261" s="3"/>
      <c r="C261" s="3"/>
      <c r="M261" s="2"/>
      <c r="N261" s="3"/>
      <c r="O261" s="3"/>
      <c r="P261" s="2"/>
      <c r="Q261" s="2"/>
      <c r="R261" s="2"/>
      <c r="S261" s="2"/>
      <c r="T261" s="3"/>
      <c r="U261" s="2"/>
      <c r="V261" s="2"/>
      <c r="W261" s="5"/>
      <c r="X261" s="2"/>
      <c r="Y261" s="2"/>
      <c r="Z261" s="2"/>
      <c r="AA261" s="2"/>
      <c r="AB261" s="2"/>
      <c r="AC261" s="6"/>
      <c r="AD261" s="58"/>
      <c r="AE261" s="58"/>
      <c r="AF261" s="58"/>
      <c r="AG261" s="58"/>
      <c r="AH261" s="59">
        <v>11</v>
      </c>
    </row>
    <row r="262" spans="1:34" s="59" customFormat="1" ht="11.45" customHeight="1">
      <c r="A262" s="1"/>
      <c r="B262" s="3"/>
      <c r="C262" s="3"/>
      <c r="M262" s="2"/>
      <c r="N262" s="3"/>
      <c r="O262" s="3"/>
      <c r="P262" s="2"/>
      <c r="Q262" s="2"/>
      <c r="R262" s="2"/>
      <c r="S262" s="2"/>
      <c r="T262" s="3"/>
      <c r="U262" s="2"/>
      <c r="V262" s="2"/>
      <c r="W262" s="5"/>
      <c r="X262" s="2"/>
      <c r="Y262" s="2"/>
      <c r="Z262" s="2"/>
      <c r="AA262" s="2"/>
      <c r="AB262" s="2"/>
      <c r="AC262" s="6"/>
      <c r="AD262" s="58"/>
      <c r="AE262" s="58"/>
      <c r="AF262" s="58"/>
      <c r="AG262" s="58"/>
      <c r="AH262" s="59">
        <v>11</v>
      </c>
    </row>
    <row r="263" spans="1:34" s="59" customFormat="1" ht="11.45" customHeight="1">
      <c r="A263" s="1"/>
      <c r="B263" s="3"/>
      <c r="C263" s="3"/>
      <c r="M263" s="2"/>
      <c r="N263" s="3"/>
      <c r="O263" s="3"/>
      <c r="P263" s="2"/>
      <c r="Q263" s="2"/>
      <c r="R263" s="2"/>
      <c r="S263" s="2"/>
      <c r="T263" s="3"/>
      <c r="U263" s="2"/>
      <c r="V263" s="2"/>
      <c r="W263" s="5"/>
      <c r="X263" s="2"/>
      <c r="Y263" s="2"/>
      <c r="Z263" s="2"/>
      <c r="AA263" s="2"/>
      <c r="AB263" s="2"/>
      <c r="AC263" s="6"/>
      <c r="AD263" s="58"/>
      <c r="AE263" s="58"/>
      <c r="AF263" s="58"/>
      <c r="AG263" s="58"/>
      <c r="AH263" s="59">
        <v>11</v>
      </c>
    </row>
    <row r="264" spans="1:34" s="59" customFormat="1" ht="11.45" customHeight="1">
      <c r="A264" s="1"/>
      <c r="B264" s="3"/>
      <c r="C264" s="3"/>
      <c r="M264" s="2"/>
      <c r="N264" s="3"/>
      <c r="O264" s="3"/>
      <c r="P264" s="2"/>
      <c r="Q264" s="2"/>
      <c r="R264" s="2"/>
      <c r="S264" s="2"/>
      <c r="T264" s="3"/>
      <c r="U264" s="2"/>
      <c r="V264" s="2"/>
      <c r="W264" s="5"/>
      <c r="X264" s="2"/>
      <c r="Y264" s="2"/>
      <c r="Z264" s="2"/>
      <c r="AA264" s="2"/>
      <c r="AB264" s="2"/>
      <c r="AC264" s="6"/>
      <c r="AD264" s="58"/>
      <c r="AE264" s="58"/>
      <c r="AF264" s="58"/>
      <c r="AG264" s="58"/>
      <c r="AH264" s="59">
        <v>11</v>
      </c>
    </row>
    <row r="265" spans="1:34" s="59" customFormat="1" ht="11.45" customHeight="1">
      <c r="A265" s="1"/>
      <c r="B265" s="3"/>
      <c r="C265" s="3"/>
      <c r="M265" s="2"/>
      <c r="N265" s="3"/>
      <c r="O265" s="3"/>
      <c r="P265" s="2"/>
      <c r="Q265" s="2"/>
      <c r="R265" s="2"/>
      <c r="S265" s="2"/>
      <c r="T265" s="3"/>
      <c r="U265" s="2"/>
      <c r="V265" s="2"/>
      <c r="W265" s="5"/>
      <c r="X265" s="2"/>
      <c r="Y265" s="2"/>
      <c r="Z265" s="2"/>
      <c r="AA265" s="2"/>
      <c r="AB265" s="2"/>
      <c r="AC265" s="6"/>
      <c r="AD265" s="58"/>
      <c r="AE265" s="58"/>
      <c r="AF265" s="58"/>
      <c r="AG265" s="58"/>
      <c r="AH265" s="59">
        <v>11</v>
      </c>
    </row>
    <row r="266" spans="1:34" s="59" customFormat="1" ht="11.45" customHeight="1">
      <c r="A266" s="1"/>
      <c r="B266" s="3"/>
      <c r="C266" s="3"/>
      <c r="M266" s="2"/>
      <c r="N266" s="3"/>
      <c r="O266" s="3"/>
      <c r="P266" s="2"/>
      <c r="Q266" s="2"/>
      <c r="R266" s="2"/>
      <c r="S266" s="2"/>
      <c r="T266" s="3"/>
      <c r="U266" s="2"/>
      <c r="V266" s="2"/>
      <c r="W266" s="5"/>
      <c r="X266" s="2"/>
      <c r="Y266" s="2"/>
      <c r="Z266" s="2"/>
      <c r="AA266" s="2"/>
      <c r="AB266" s="2"/>
      <c r="AC266" s="6"/>
      <c r="AD266" s="58"/>
      <c r="AE266" s="58"/>
      <c r="AF266" s="58"/>
      <c r="AG266" s="58"/>
      <c r="AH266" s="59">
        <v>11</v>
      </c>
    </row>
    <row r="267" spans="1:34" s="59" customFormat="1" ht="11.45" customHeight="1">
      <c r="A267" s="1"/>
      <c r="B267" s="3"/>
      <c r="C267" s="3"/>
      <c r="M267" s="2"/>
      <c r="N267" s="3"/>
      <c r="O267" s="3"/>
      <c r="P267" s="2"/>
      <c r="Q267" s="2"/>
      <c r="R267" s="2"/>
      <c r="S267" s="2"/>
      <c r="T267" s="3"/>
      <c r="U267" s="2"/>
      <c r="V267" s="2"/>
      <c r="W267" s="5"/>
      <c r="X267" s="2"/>
      <c r="Y267" s="2"/>
      <c r="Z267" s="2"/>
      <c r="AA267" s="2"/>
      <c r="AB267" s="2"/>
      <c r="AC267" s="6"/>
      <c r="AD267" s="58"/>
      <c r="AE267" s="58"/>
      <c r="AF267" s="58"/>
      <c r="AG267" s="58"/>
      <c r="AH267" s="59">
        <v>11</v>
      </c>
    </row>
    <row r="268" spans="1:34" s="59" customFormat="1" ht="11.45" customHeight="1">
      <c r="A268" s="1"/>
      <c r="B268" s="3"/>
      <c r="C268" s="3"/>
      <c r="M268" s="2"/>
      <c r="N268" s="3"/>
      <c r="O268" s="3"/>
      <c r="P268" s="2"/>
      <c r="Q268" s="2"/>
      <c r="R268" s="2"/>
      <c r="S268" s="2"/>
      <c r="T268" s="3"/>
      <c r="U268" s="2"/>
      <c r="V268" s="2"/>
      <c r="W268" s="5"/>
      <c r="X268" s="2"/>
      <c r="Y268" s="2"/>
      <c r="Z268" s="2"/>
      <c r="AA268" s="2"/>
      <c r="AB268" s="2"/>
      <c r="AC268" s="6"/>
      <c r="AD268" s="58"/>
      <c r="AE268" s="58"/>
      <c r="AF268" s="58"/>
      <c r="AG268" s="58"/>
      <c r="AH268" s="59">
        <v>11</v>
      </c>
    </row>
    <row r="269" spans="1:34" s="59" customFormat="1" ht="11.45" customHeight="1">
      <c r="A269" s="1"/>
      <c r="B269" s="3"/>
      <c r="C269" s="3"/>
      <c r="M269" s="2"/>
      <c r="N269" s="3"/>
      <c r="O269" s="3"/>
      <c r="P269" s="2"/>
      <c r="Q269" s="2"/>
      <c r="R269" s="2"/>
      <c r="S269" s="2"/>
      <c r="T269" s="3"/>
      <c r="U269" s="2"/>
      <c r="V269" s="2"/>
      <c r="W269" s="5"/>
      <c r="X269" s="2"/>
      <c r="Y269" s="2"/>
      <c r="Z269" s="2"/>
      <c r="AA269" s="2"/>
      <c r="AB269" s="2"/>
      <c r="AC269" s="6"/>
      <c r="AD269" s="58"/>
      <c r="AE269" s="58"/>
      <c r="AF269" s="58"/>
      <c r="AG269" s="58"/>
      <c r="AH269" s="59">
        <v>11</v>
      </c>
    </row>
    <row r="270" spans="1:34" s="59" customFormat="1" ht="11.45" customHeight="1">
      <c r="A270" s="1"/>
      <c r="B270" s="3"/>
      <c r="C270" s="3"/>
      <c r="M270" s="2"/>
      <c r="N270" s="3"/>
      <c r="O270" s="3"/>
      <c r="P270" s="2"/>
      <c r="Q270" s="2"/>
      <c r="R270" s="2"/>
      <c r="S270" s="2"/>
      <c r="T270" s="3"/>
      <c r="U270" s="2"/>
      <c r="V270" s="2"/>
      <c r="W270" s="5"/>
      <c r="X270" s="2"/>
      <c r="Y270" s="2"/>
      <c r="Z270" s="2"/>
      <c r="AA270" s="2"/>
      <c r="AB270" s="2"/>
      <c r="AC270" s="6"/>
      <c r="AD270" s="58"/>
      <c r="AE270" s="58"/>
      <c r="AF270" s="58"/>
      <c r="AG270" s="58"/>
      <c r="AH270" s="59">
        <v>11</v>
      </c>
    </row>
    <row r="271" spans="1:34" s="59" customFormat="1" ht="11.45" customHeight="1">
      <c r="A271" s="1"/>
      <c r="B271" s="3"/>
      <c r="C271" s="3"/>
      <c r="M271" s="2"/>
      <c r="N271" s="3"/>
      <c r="O271" s="3"/>
      <c r="P271" s="2"/>
      <c r="Q271" s="2"/>
      <c r="R271" s="2"/>
      <c r="S271" s="2"/>
      <c r="T271" s="3"/>
      <c r="U271" s="2"/>
      <c r="V271" s="2"/>
      <c r="W271" s="5"/>
      <c r="X271" s="2"/>
      <c r="Y271" s="2"/>
      <c r="Z271" s="2"/>
      <c r="AA271" s="2"/>
      <c r="AB271" s="2"/>
      <c r="AC271" s="6"/>
      <c r="AD271" s="58"/>
      <c r="AE271" s="58"/>
      <c r="AF271" s="58"/>
      <c r="AG271" s="58"/>
      <c r="AH271" s="59">
        <v>11</v>
      </c>
    </row>
    <row r="272" spans="1:34" s="59" customFormat="1" ht="11.45" customHeight="1">
      <c r="A272" s="1"/>
      <c r="B272" s="3"/>
      <c r="C272" s="3"/>
      <c r="M272" s="2"/>
      <c r="N272" s="3"/>
      <c r="O272" s="3"/>
      <c r="P272" s="2"/>
      <c r="Q272" s="2"/>
      <c r="R272" s="2"/>
      <c r="S272" s="2"/>
      <c r="T272" s="3"/>
      <c r="U272" s="2"/>
      <c r="V272" s="2"/>
      <c r="W272" s="5"/>
      <c r="X272" s="2"/>
      <c r="Y272" s="2"/>
      <c r="Z272" s="2"/>
      <c r="AA272" s="2"/>
      <c r="AB272" s="2"/>
      <c r="AC272" s="6"/>
      <c r="AD272" s="58"/>
      <c r="AE272" s="58"/>
      <c r="AF272" s="58"/>
      <c r="AG272" s="58"/>
      <c r="AH272" s="59">
        <v>11</v>
      </c>
    </row>
    <row r="273" spans="1:34" s="59" customFormat="1" ht="11.45" customHeight="1">
      <c r="A273" s="1"/>
      <c r="B273" s="3"/>
      <c r="C273" s="3"/>
      <c r="M273" s="2"/>
      <c r="N273" s="3"/>
      <c r="O273" s="3"/>
      <c r="P273" s="2"/>
      <c r="Q273" s="2"/>
      <c r="R273" s="2"/>
      <c r="S273" s="2"/>
      <c r="T273" s="3"/>
      <c r="U273" s="2"/>
      <c r="V273" s="2"/>
      <c r="W273" s="5"/>
      <c r="X273" s="2"/>
      <c r="Y273" s="2"/>
      <c r="Z273" s="2"/>
      <c r="AA273" s="2"/>
      <c r="AB273" s="2"/>
      <c r="AC273" s="6"/>
      <c r="AD273" s="58"/>
      <c r="AE273" s="58"/>
      <c r="AF273" s="58"/>
      <c r="AG273" s="58"/>
      <c r="AH273" s="59">
        <v>11</v>
      </c>
    </row>
    <row r="274" spans="1:34" s="59" customFormat="1" ht="11.45" customHeight="1">
      <c r="A274" s="1"/>
      <c r="B274" s="3"/>
      <c r="C274" s="3"/>
      <c r="M274" s="2"/>
      <c r="N274" s="3"/>
      <c r="O274" s="3"/>
      <c r="P274" s="2"/>
      <c r="Q274" s="2"/>
      <c r="R274" s="2"/>
      <c r="S274" s="2"/>
      <c r="T274" s="3"/>
      <c r="U274" s="2"/>
      <c r="V274" s="2"/>
      <c r="W274" s="5"/>
      <c r="X274" s="2"/>
      <c r="Y274" s="2"/>
      <c r="Z274" s="2"/>
      <c r="AA274" s="2"/>
      <c r="AB274" s="2"/>
      <c r="AC274" s="6"/>
      <c r="AD274" s="58"/>
      <c r="AE274" s="58"/>
      <c r="AF274" s="58"/>
      <c r="AG274" s="58"/>
      <c r="AH274" s="59">
        <v>11</v>
      </c>
    </row>
    <row r="275" spans="1:34" s="59" customFormat="1" ht="11.45" customHeight="1">
      <c r="A275" s="1"/>
      <c r="B275" s="3"/>
      <c r="C275" s="3"/>
      <c r="M275" s="2"/>
      <c r="N275" s="3"/>
      <c r="O275" s="3"/>
      <c r="P275" s="2"/>
      <c r="Q275" s="2"/>
      <c r="R275" s="2"/>
      <c r="S275" s="2"/>
      <c r="T275" s="3"/>
      <c r="U275" s="2"/>
      <c r="V275" s="2"/>
      <c r="W275" s="5"/>
      <c r="X275" s="2"/>
      <c r="Y275" s="2"/>
      <c r="Z275" s="2"/>
      <c r="AA275" s="2"/>
      <c r="AB275" s="2"/>
      <c r="AC275" s="6"/>
      <c r="AD275" s="58"/>
      <c r="AE275" s="58"/>
      <c r="AF275" s="58"/>
      <c r="AG275" s="58"/>
      <c r="AH275" s="59">
        <v>11</v>
      </c>
    </row>
    <row r="276" spans="1:34" s="59" customFormat="1" ht="11.45" customHeight="1">
      <c r="A276" s="1"/>
      <c r="B276" s="3"/>
      <c r="C276" s="3"/>
      <c r="M276" s="2"/>
      <c r="N276" s="3"/>
      <c r="O276" s="3"/>
      <c r="P276" s="2"/>
      <c r="Q276" s="2"/>
      <c r="R276" s="2"/>
      <c r="S276" s="2"/>
      <c r="T276" s="3"/>
      <c r="U276" s="2"/>
      <c r="V276" s="2"/>
      <c r="W276" s="5"/>
      <c r="X276" s="2"/>
      <c r="Y276" s="2"/>
      <c r="Z276" s="2"/>
      <c r="AA276" s="2"/>
      <c r="AB276" s="2"/>
      <c r="AC276" s="6"/>
      <c r="AD276" s="58"/>
      <c r="AE276" s="58"/>
      <c r="AF276" s="58"/>
      <c r="AG276" s="58"/>
      <c r="AH276" s="59">
        <v>11</v>
      </c>
    </row>
    <row r="277" spans="1:34" s="59" customFormat="1" ht="11.45" customHeight="1">
      <c r="A277" s="1"/>
      <c r="B277" s="3"/>
      <c r="C277" s="3"/>
      <c r="M277" s="2"/>
      <c r="N277" s="3"/>
      <c r="O277" s="3"/>
      <c r="P277" s="2"/>
      <c r="Q277" s="2"/>
      <c r="R277" s="2"/>
      <c r="S277" s="2"/>
      <c r="T277" s="3"/>
      <c r="U277" s="2"/>
      <c r="V277" s="2"/>
      <c r="W277" s="5"/>
      <c r="X277" s="2"/>
      <c r="Y277" s="2"/>
      <c r="Z277" s="2"/>
      <c r="AA277" s="2"/>
      <c r="AB277" s="2"/>
      <c r="AC277" s="6"/>
      <c r="AD277" s="58"/>
      <c r="AE277" s="58"/>
      <c r="AF277" s="58"/>
      <c r="AG277" s="58"/>
      <c r="AH277" s="59">
        <v>11</v>
      </c>
    </row>
    <row r="278" spans="1:34" s="59" customFormat="1" ht="11.45" customHeight="1">
      <c r="A278" s="1"/>
      <c r="B278" s="3"/>
      <c r="C278" s="3"/>
      <c r="M278" s="2"/>
      <c r="N278" s="3"/>
      <c r="O278" s="3"/>
      <c r="P278" s="2"/>
      <c r="Q278" s="2"/>
      <c r="R278" s="2"/>
      <c r="S278" s="2"/>
      <c r="T278" s="3"/>
      <c r="U278" s="2"/>
      <c r="V278" s="2"/>
      <c r="W278" s="5"/>
      <c r="X278" s="2"/>
      <c r="Y278" s="2"/>
      <c r="Z278" s="2"/>
      <c r="AA278" s="2"/>
      <c r="AB278" s="2"/>
      <c r="AC278" s="6"/>
      <c r="AD278" s="58"/>
      <c r="AE278" s="58"/>
      <c r="AF278" s="58"/>
      <c r="AG278" s="58"/>
      <c r="AH278" s="59">
        <v>11</v>
      </c>
    </row>
    <row r="279" spans="1:34" s="59" customFormat="1" ht="11.45" customHeight="1">
      <c r="A279" s="1"/>
      <c r="B279" s="3"/>
      <c r="C279" s="3"/>
      <c r="M279" s="2"/>
      <c r="N279" s="3"/>
      <c r="O279" s="3"/>
      <c r="P279" s="2"/>
      <c r="Q279" s="2"/>
      <c r="R279" s="2"/>
      <c r="S279" s="2"/>
      <c r="T279" s="3"/>
      <c r="U279" s="2"/>
      <c r="V279" s="2"/>
      <c r="W279" s="5"/>
      <c r="X279" s="2"/>
      <c r="Y279" s="2"/>
      <c r="Z279" s="2"/>
      <c r="AA279" s="2"/>
      <c r="AB279" s="2"/>
      <c r="AC279" s="6"/>
      <c r="AD279" s="58"/>
      <c r="AE279" s="58"/>
      <c r="AF279" s="58"/>
      <c r="AG279" s="58"/>
      <c r="AH279" s="59">
        <v>11</v>
      </c>
    </row>
    <row r="280" spans="1:34" s="59" customFormat="1" ht="11.45" customHeight="1">
      <c r="A280" s="1"/>
      <c r="B280" s="3"/>
      <c r="C280" s="3"/>
      <c r="M280" s="2"/>
      <c r="N280" s="3"/>
      <c r="O280" s="3"/>
      <c r="P280" s="2"/>
      <c r="Q280" s="2"/>
      <c r="R280" s="2"/>
      <c r="S280" s="2"/>
      <c r="T280" s="3"/>
      <c r="U280" s="2"/>
      <c r="V280" s="2"/>
      <c r="W280" s="5"/>
      <c r="X280" s="2"/>
      <c r="Y280" s="2"/>
      <c r="Z280" s="2"/>
      <c r="AA280" s="2"/>
      <c r="AB280" s="2"/>
      <c r="AC280" s="6"/>
      <c r="AD280" s="58"/>
      <c r="AE280" s="58"/>
      <c r="AF280" s="58"/>
      <c r="AG280" s="58"/>
      <c r="AH280" s="59">
        <v>11</v>
      </c>
    </row>
    <row r="281" spans="1:34" s="59" customFormat="1" ht="11.45" customHeight="1">
      <c r="A281" s="1"/>
      <c r="B281" s="3"/>
      <c r="C281" s="3"/>
      <c r="M281" s="2"/>
      <c r="N281" s="3"/>
      <c r="O281" s="3"/>
      <c r="P281" s="2"/>
      <c r="Q281" s="2"/>
      <c r="R281" s="2"/>
      <c r="S281" s="2"/>
      <c r="T281" s="3"/>
      <c r="U281" s="2"/>
      <c r="V281" s="2"/>
      <c r="W281" s="5"/>
      <c r="X281" s="2"/>
      <c r="Y281" s="2"/>
      <c r="Z281" s="2"/>
      <c r="AA281" s="2"/>
      <c r="AB281" s="2"/>
      <c r="AC281" s="6"/>
      <c r="AD281" s="58"/>
      <c r="AE281" s="58"/>
      <c r="AF281" s="58"/>
      <c r="AG281" s="58"/>
      <c r="AH281" s="59">
        <v>11</v>
      </c>
    </row>
    <row r="282" spans="1:34" s="59" customFormat="1" ht="11.45" customHeight="1">
      <c r="A282" s="1"/>
      <c r="B282" s="3"/>
      <c r="C282" s="3"/>
      <c r="M282" s="2"/>
      <c r="N282" s="3"/>
      <c r="O282" s="3"/>
      <c r="P282" s="2"/>
      <c r="Q282" s="2"/>
      <c r="R282" s="2"/>
      <c r="S282" s="2"/>
      <c r="T282" s="3"/>
      <c r="U282" s="2"/>
      <c r="V282" s="2"/>
      <c r="W282" s="5"/>
      <c r="X282" s="2"/>
      <c r="Y282" s="2"/>
      <c r="Z282" s="2"/>
      <c r="AA282" s="2"/>
      <c r="AB282" s="2"/>
      <c r="AC282" s="6"/>
      <c r="AD282" s="58"/>
      <c r="AE282" s="58"/>
      <c r="AF282" s="58"/>
      <c r="AG282" s="58"/>
      <c r="AH282" s="59">
        <v>11</v>
      </c>
    </row>
    <row r="283" spans="1:34" s="59" customFormat="1" ht="11.45" customHeight="1">
      <c r="A283" s="1"/>
      <c r="B283" s="3"/>
      <c r="C283" s="3"/>
      <c r="M283" s="2"/>
      <c r="N283" s="3"/>
      <c r="O283" s="3"/>
      <c r="P283" s="2"/>
      <c r="Q283" s="2"/>
      <c r="R283" s="2"/>
      <c r="S283" s="2"/>
      <c r="T283" s="3"/>
      <c r="U283" s="2"/>
      <c r="V283" s="2"/>
      <c r="W283" s="5"/>
      <c r="X283" s="2"/>
      <c r="Y283" s="2"/>
      <c r="Z283" s="2"/>
      <c r="AA283" s="2"/>
      <c r="AB283" s="2"/>
      <c r="AC283" s="6"/>
      <c r="AD283" s="58"/>
      <c r="AE283" s="58"/>
      <c r="AF283" s="58"/>
      <c r="AG283" s="58"/>
      <c r="AH283" s="59">
        <v>11</v>
      </c>
    </row>
    <row r="284" spans="1:34" s="59" customFormat="1" ht="11.45" customHeight="1">
      <c r="A284" s="1"/>
      <c r="B284" s="3"/>
      <c r="C284" s="3"/>
      <c r="M284" s="2"/>
      <c r="N284" s="3"/>
      <c r="O284" s="3"/>
      <c r="P284" s="2"/>
      <c r="Q284" s="2"/>
      <c r="R284" s="2"/>
      <c r="S284" s="2"/>
      <c r="T284" s="3"/>
      <c r="U284" s="2"/>
      <c r="V284" s="2"/>
      <c r="W284" s="5"/>
      <c r="X284" s="2"/>
      <c r="Y284" s="2"/>
      <c r="Z284" s="2"/>
      <c r="AA284" s="2"/>
      <c r="AB284" s="2"/>
      <c r="AC284" s="6"/>
      <c r="AD284" s="58"/>
      <c r="AE284" s="58"/>
      <c r="AF284" s="58"/>
      <c r="AG284" s="58"/>
      <c r="AH284" s="59">
        <v>11</v>
      </c>
    </row>
    <row r="285" spans="1:34" s="59" customFormat="1" ht="11.45" customHeight="1">
      <c r="A285" s="1"/>
      <c r="B285" s="3"/>
      <c r="C285" s="3"/>
      <c r="M285" s="2"/>
      <c r="N285" s="3"/>
      <c r="O285" s="3"/>
      <c r="P285" s="2"/>
      <c r="Q285" s="2"/>
      <c r="R285" s="2"/>
      <c r="S285" s="2"/>
      <c r="T285" s="3"/>
      <c r="U285" s="2"/>
      <c r="V285" s="2"/>
      <c r="W285" s="5"/>
      <c r="X285" s="2"/>
      <c r="Y285" s="2"/>
      <c r="Z285" s="2"/>
      <c r="AA285" s="2"/>
      <c r="AB285" s="2"/>
      <c r="AC285" s="6"/>
      <c r="AD285" s="58"/>
      <c r="AE285" s="58"/>
      <c r="AF285" s="58"/>
      <c r="AG285" s="58"/>
      <c r="AH285" s="59">
        <v>11</v>
      </c>
    </row>
    <row r="286" spans="1:34" s="59" customFormat="1" ht="11.45" customHeight="1">
      <c r="A286" s="1"/>
      <c r="B286" s="3"/>
      <c r="C286" s="3"/>
      <c r="M286" s="2"/>
      <c r="N286" s="3"/>
      <c r="O286" s="3"/>
      <c r="P286" s="2"/>
      <c r="Q286" s="2"/>
      <c r="R286" s="2"/>
      <c r="S286" s="2"/>
      <c r="T286" s="3"/>
      <c r="U286" s="2"/>
      <c r="V286" s="2"/>
      <c r="W286" s="5"/>
      <c r="X286" s="2"/>
      <c r="Y286" s="2"/>
      <c r="Z286" s="2"/>
      <c r="AA286" s="2"/>
      <c r="AB286" s="2"/>
      <c r="AC286" s="6"/>
      <c r="AD286" s="58"/>
      <c r="AE286" s="58"/>
      <c r="AF286" s="58"/>
      <c r="AG286" s="58"/>
      <c r="AH286" s="59">
        <v>11</v>
      </c>
    </row>
    <row r="287" spans="1:34" s="59" customFormat="1" ht="11.45" customHeight="1">
      <c r="A287" s="1"/>
      <c r="B287" s="3"/>
      <c r="C287" s="3"/>
      <c r="M287" s="2"/>
      <c r="N287" s="3"/>
      <c r="O287" s="3"/>
      <c r="P287" s="2"/>
      <c r="Q287" s="2"/>
      <c r="R287" s="2"/>
      <c r="S287" s="2"/>
      <c r="T287" s="3"/>
      <c r="U287" s="2"/>
      <c r="V287" s="2"/>
      <c r="W287" s="5"/>
      <c r="X287" s="2"/>
      <c r="Y287" s="2"/>
      <c r="Z287" s="2"/>
      <c r="AA287" s="2"/>
      <c r="AB287" s="2"/>
      <c r="AC287" s="6"/>
      <c r="AD287" s="58"/>
      <c r="AE287" s="58"/>
      <c r="AF287" s="58"/>
      <c r="AG287" s="58"/>
      <c r="AH287" s="59">
        <v>11</v>
      </c>
    </row>
    <row r="288" spans="1:34" s="59" customFormat="1" ht="11.45" customHeight="1">
      <c r="A288" s="1"/>
      <c r="B288" s="3"/>
      <c r="C288" s="3"/>
      <c r="M288" s="2"/>
      <c r="N288" s="3"/>
      <c r="O288" s="3"/>
      <c r="P288" s="2"/>
      <c r="Q288" s="2"/>
      <c r="R288" s="2"/>
      <c r="S288" s="2"/>
      <c r="T288" s="3"/>
      <c r="U288" s="2"/>
      <c r="V288" s="2"/>
      <c r="W288" s="5"/>
      <c r="X288" s="2"/>
      <c r="Y288" s="2"/>
      <c r="Z288" s="2"/>
      <c r="AA288" s="2"/>
      <c r="AB288" s="2"/>
      <c r="AC288" s="6"/>
      <c r="AD288" s="58"/>
      <c r="AE288" s="58"/>
      <c r="AF288" s="58"/>
      <c r="AG288" s="58"/>
      <c r="AH288" s="59">
        <v>11</v>
      </c>
    </row>
    <row r="289" spans="1:34" s="59" customFormat="1" ht="11.45" customHeight="1">
      <c r="A289" s="1"/>
      <c r="B289" s="3"/>
      <c r="C289" s="3"/>
      <c r="M289" s="2"/>
      <c r="N289" s="3"/>
      <c r="O289" s="3"/>
      <c r="P289" s="2"/>
      <c r="Q289" s="2"/>
      <c r="R289" s="2"/>
      <c r="S289" s="2"/>
      <c r="T289" s="3"/>
      <c r="U289" s="2"/>
      <c r="V289" s="2"/>
      <c r="W289" s="5"/>
      <c r="X289" s="2"/>
      <c r="Y289" s="2"/>
      <c r="Z289" s="2"/>
      <c r="AA289" s="2"/>
      <c r="AB289" s="2"/>
      <c r="AC289" s="6"/>
      <c r="AD289" s="58"/>
      <c r="AE289" s="58"/>
      <c r="AF289" s="58"/>
      <c r="AG289" s="58"/>
      <c r="AH289" s="59">
        <v>11</v>
      </c>
    </row>
    <row r="290" spans="1:34" s="59" customFormat="1" ht="11.45" customHeight="1">
      <c r="A290" s="1"/>
      <c r="B290" s="3"/>
      <c r="C290" s="3"/>
      <c r="M290" s="2"/>
      <c r="N290" s="3"/>
      <c r="O290" s="3"/>
      <c r="P290" s="2"/>
      <c r="Q290" s="2"/>
      <c r="R290" s="2"/>
      <c r="S290" s="2"/>
      <c r="T290" s="3"/>
      <c r="U290" s="2"/>
      <c r="V290" s="2"/>
      <c r="W290" s="5"/>
      <c r="X290" s="2"/>
      <c r="Y290" s="2"/>
      <c r="Z290" s="2"/>
      <c r="AA290" s="2"/>
      <c r="AB290" s="2"/>
      <c r="AC290" s="6"/>
      <c r="AD290" s="58"/>
      <c r="AE290" s="58"/>
      <c r="AF290" s="58"/>
      <c r="AG290" s="58"/>
      <c r="AH290" s="59">
        <v>11</v>
      </c>
    </row>
    <row r="291" spans="1:34" s="59" customFormat="1" ht="11.45" customHeight="1">
      <c r="A291" s="1"/>
      <c r="B291" s="3"/>
      <c r="C291" s="3"/>
      <c r="M291" s="2"/>
      <c r="N291" s="3"/>
      <c r="O291" s="3"/>
      <c r="P291" s="2"/>
      <c r="Q291" s="2"/>
      <c r="R291" s="2"/>
      <c r="S291" s="2"/>
      <c r="T291" s="3"/>
      <c r="U291" s="2"/>
      <c r="V291" s="2"/>
      <c r="W291" s="5"/>
      <c r="X291" s="2"/>
      <c r="Y291" s="2"/>
      <c r="Z291" s="2"/>
      <c r="AA291" s="2"/>
      <c r="AB291" s="2"/>
      <c r="AC291" s="6"/>
      <c r="AD291" s="58"/>
      <c r="AE291" s="58"/>
      <c r="AF291" s="58"/>
      <c r="AG291" s="58"/>
      <c r="AH291" s="59">
        <v>11</v>
      </c>
    </row>
    <row r="292" spans="1:34" s="59" customFormat="1" ht="11.45" customHeight="1">
      <c r="A292" s="1"/>
      <c r="B292" s="3"/>
      <c r="C292" s="3"/>
      <c r="M292" s="2"/>
      <c r="N292" s="3"/>
      <c r="O292" s="3"/>
      <c r="P292" s="2"/>
      <c r="Q292" s="2"/>
      <c r="R292" s="2"/>
      <c r="S292" s="2"/>
      <c r="T292" s="3"/>
      <c r="U292" s="2"/>
      <c r="V292" s="2"/>
      <c r="W292" s="5"/>
      <c r="X292" s="2"/>
      <c r="Y292" s="2"/>
      <c r="Z292" s="2"/>
      <c r="AA292" s="2"/>
      <c r="AB292" s="2"/>
      <c r="AC292" s="6"/>
      <c r="AD292" s="58"/>
      <c r="AE292" s="58"/>
      <c r="AF292" s="58"/>
      <c r="AG292" s="58"/>
      <c r="AH292" s="59">
        <v>11</v>
      </c>
    </row>
    <row r="293" spans="1:34" s="59" customFormat="1" ht="11.45" customHeight="1">
      <c r="A293" s="1"/>
      <c r="B293" s="3"/>
      <c r="C293" s="3"/>
      <c r="M293" s="2"/>
      <c r="N293" s="3"/>
      <c r="O293" s="3"/>
      <c r="P293" s="2"/>
      <c r="Q293" s="2"/>
      <c r="R293" s="2"/>
      <c r="S293" s="2"/>
      <c r="T293" s="3"/>
      <c r="U293" s="2"/>
      <c r="V293" s="2"/>
      <c r="W293" s="5"/>
      <c r="X293" s="2"/>
      <c r="Y293" s="2"/>
      <c r="Z293" s="2"/>
      <c r="AA293" s="2"/>
      <c r="AB293" s="2"/>
      <c r="AC293" s="6"/>
      <c r="AD293" s="58"/>
      <c r="AE293" s="58"/>
      <c r="AF293" s="58"/>
      <c r="AG293" s="58"/>
      <c r="AH293" s="59">
        <v>11</v>
      </c>
    </row>
    <row r="294" spans="1:34" s="59" customFormat="1" ht="11.45" customHeight="1">
      <c r="A294" s="1"/>
      <c r="B294" s="3"/>
      <c r="C294" s="3"/>
      <c r="M294" s="2"/>
      <c r="N294" s="3"/>
      <c r="O294" s="3"/>
      <c r="P294" s="2"/>
      <c r="Q294" s="2"/>
      <c r="R294" s="2"/>
      <c r="S294" s="2"/>
      <c r="T294" s="3"/>
      <c r="U294" s="2"/>
      <c r="V294" s="2"/>
      <c r="W294" s="5"/>
      <c r="X294" s="2"/>
      <c r="Y294" s="2"/>
      <c r="Z294" s="2"/>
      <c r="AA294" s="2"/>
      <c r="AB294" s="2"/>
      <c r="AC294" s="6"/>
      <c r="AD294" s="58"/>
      <c r="AE294" s="58"/>
      <c r="AF294" s="58"/>
      <c r="AG294" s="58"/>
      <c r="AH294" s="59">
        <v>11</v>
      </c>
    </row>
    <row r="295" spans="1:34" s="59" customFormat="1" ht="11.45" customHeight="1">
      <c r="A295" s="1"/>
      <c r="B295" s="3"/>
      <c r="C295" s="3"/>
      <c r="M295" s="2"/>
      <c r="N295" s="3"/>
      <c r="O295" s="3"/>
      <c r="P295" s="2"/>
      <c r="Q295" s="2"/>
      <c r="R295" s="2"/>
      <c r="S295" s="2"/>
      <c r="T295" s="3"/>
      <c r="U295" s="2"/>
      <c r="V295" s="2"/>
      <c r="W295" s="5"/>
      <c r="X295" s="2"/>
      <c r="Y295" s="2"/>
      <c r="Z295" s="2"/>
      <c r="AA295" s="2"/>
      <c r="AB295" s="2"/>
      <c r="AC295" s="6"/>
      <c r="AD295" s="58"/>
      <c r="AE295" s="58"/>
      <c r="AF295" s="58"/>
      <c r="AG295" s="58"/>
      <c r="AH295" s="59">
        <v>11</v>
      </c>
    </row>
    <row r="296" spans="1:34" s="59" customFormat="1" ht="11.45" customHeight="1">
      <c r="A296" s="1"/>
      <c r="B296" s="3"/>
      <c r="C296" s="3"/>
      <c r="M296" s="2"/>
      <c r="N296" s="3"/>
      <c r="O296" s="3"/>
      <c r="P296" s="2"/>
      <c r="Q296" s="2"/>
      <c r="R296" s="2"/>
      <c r="S296" s="2"/>
      <c r="T296" s="3"/>
      <c r="U296" s="2"/>
      <c r="V296" s="2"/>
      <c r="W296" s="5"/>
      <c r="X296" s="2"/>
      <c r="Y296" s="2"/>
      <c r="Z296" s="2"/>
      <c r="AA296" s="2"/>
      <c r="AB296" s="2"/>
      <c r="AC296" s="6"/>
      <c r="AD296" s="58"/>
      <c r="AE296" s="58"/>
      <c r="AF296" s="58"/>
      <c r="AG296" s="58"/>
      <c r="AH296" s="59">
        <v>11</v>
      </c>
    </row>
    <row r="297" spans="1:34" s="59" customFormat="1" ht="11.45" customHeight="1">
      <c r="A297" s="1"/>
      <c r="B297" s="3"/>
      <c r="C297" s="3"/>
      <c r="M297" s="2"/>
      <c r="N297" s="3"/>
      <c r="O297" s="3"/>
      <c r="P297" s="2"/>
      <c r="Q297" s="2"/>
      <c r="R297" s="2"/>
      <c r="S297" s="2"/>
      <c r="T297" s="3"/>
      <c r="U297" s="2"/>
      <c r="V297" s="2"/>
      <c r="W297" s="5"/>
      <c r="X297" s="2"/>
      <c r="Y297" s="2"/>
      <c r="Z297" s="2"/>
      <c r="AA297" s="2"/>
      <c r="AB297" s="2"/>
      <c r="AC297" s="6"/>
      <c r="AD297" s="58"/>
      <c r="AE297" s="58"/>
      <c r="AF297" s="58"/>
      <c r="AG297" s="58"/>
      <c r="AH297" s="59">
        <v>11</v>
      </c>
    </row>
    <row r="298" spans="1:34" s="59" customFormat="1" ht="11.45" customHeight="1">
      <c r="A298" s="1"/>
      <c r="B298" s="3"/>
      <c r="C298" s="3"/>
      <c r="M298" s="2"/>
      <c r="N298" s="3"/>
      <c r="O298" s="3"/>
      <c r="P298" s="2"/>
      <c r="Q298" s="2"/>
      <c r="R298" s="2"/>
      <c r="S298" s="2"/>
      <c r="T298" s="3"/>
      <c r="U298" s="2"/>
      <c r="V298" s="2"/>
      <c r="W298" s="5"/>
      <c r="X298" s="2"/>
      <c r="Y298" s="2"/>
      <c r="Z298" s="2"/>
      <c r="AA298" s="2"/>
      <c r="AB298" s="2"/>
      <c r="AC298" s="6"/>
      <c r="AD298" s="58"/>
      <c r="AE298" s="58"/>
      <c r="AF298" s="58"/>
      <c r="AG298" s="58"/>
      <c r="AH298" s="59">
        <v>11</v>
      </c>
    </row>
    <row r="299" spans="1:34" s="59" customFormat="1" ht="11.45" customHeight="1">
      <c r="A299" s="1"/>
      <c r="B299" s="3"/>
      <c r="C299" s="3"/>
      <c r="M299" s="2"/>
      <c r="N299" s="3"/>
      <c r="O299" s="3"/>
      <c r="P299" s="2"/>
      <c r="Q299" s="2"/>
      <c r="R299" s="2"/>
      <c r="S299" s="2"/>
      <c r="T299" s="3"/>
      <c r="U299" s="2"/>
      <c r="V299" s="2"/>
      <c r="W299" s="5"/>
      <c r="X299" s="2"/>
      <c r="Y299" s="2"/>
      <c r="Z299" s="2"/>
      <c r="AA299" s="2"/>
      <c r="AB299" s="2"/>
      <c r="AC299" s="6"/>
      <c r="AD299" s="58"/>
      <c r="AE299" s="58"/>
      <c r="AF299" s="58"/>
      <c r="AG299" s="58"/>
      <c r="AH299" s="59">
        <v>11</v>
      </c>
    </row>
    <row r="300" spans="1:34" s="59" customFormat="1" ht="11.45" customHeight="1">
      <c r="A300" s="1"/>
      <c r="B300" s="3"/>
      <c r="C300" s="3"/>
      <c r="M300" s="2"/>
      <c r="N300" s="3"/>
      <c r="O300" s="3"/>
      <c r="P300" s="2"/>
      <c r="Q300" s="2"/>
      <c r="R300" s="2"/>
      <c r="S300" s="2"/>
      <c r="T300" s="3"/>
      <c r="U300" s="2"/>
      <c r="V300" s="2"/>
      <c r="W300" s="5"/>
      <c r="X300" s="2"/>
      <c r="Y300" s="2"/>
      <c r="Z300" s="2"/>
      <c r="AA300" s="2"/>
      <c r="AB300" s="2"/>
      <c r="AC300" s="6"/>
      <c r="AD300" s="58"/>
      <c r="AE300" s="58"/>
      <c r="AF300" s="58"/>
      <c r="AG300" s="58"/>
      <c r="AH300" s="59">
        <v>11</v>
      </c>
    </row>
    <row r="301" spans="1:34" s="59" customFormat="1" ht="11.45" customHeight="1">
      <c r="A301" s="1"/>
      <c r="B301" s="3"/>
      <c r="C301" s="3"/>
      <c r="M301" s="2"/>
      <c r="N301" s="3"/>
      <c r="O301" s="3"/>
      <c r="P301" s="2"/>
      <c r="Q301" s="2"/>
      <c r="R301" s="2"/>
      <c r="S301" s="2"/>
      <c r="T301" s="3"/>
      <c r="U301" s="2"/>
      <c r="V301" s="2"/>
      <c r="W301" s="5"/>
      <c r="X301" s="2"/>
      <c r="Y301" s="2"/>
      <c r="Z301" s="2"/>
      <c r="AA301" s="2"/>
      <c r="AB301" s="2"/>
      <c r="AC301" s="6"/>
      <c r="AD301" s="58"/>
      <c r="AE301" s="58"/>
      <c r="AF301" s="58"/>
      <c r="AG301" s="58"/>
      <c r="AH301" s="59">
        <v>11</v>
      </c>
    </row>
    <row r="302" spans="1:34" s="59" customFormat="1" ht="11.45" customHeight="1">
      <c r="A302" s="1"/>
      <c r="B302" s="3"/>
      <c r="C302" s="3"/>
      <c r="M302" s="2"/>
      <c r="N302" s="3"/>
      <c r="O302" s="3"/>
      <c r="P302" s="2"/>
      <c r="Q302" s="2"/>
      <c r="R302" s="2"/>
      <c r="S302" s="2"/>
      <c r="T302" s="3"/>
      <c r="U302" s="2"/>
      <c r="V302" s="2"/>
      <c r="W302" s="5"/>
      <c r="X302" s="2"/>
      <c r="Y302" s="2"/>
      <c r="Z302" s="2"/>
      <c r="AA302" s="2"/>
      <c r="AB302" s="2"/>
      <c r="AC302" s="6"/>
      <c r="AD302" s="58"/>
      <c r="AE302" s="58"/>
      <c r="AF302" s="58"/>
      <c r="AG302" s="58"/>
      <c r="AH302" s="59">
        <v>11</v>
      </c>
    </row>
    <row r="303" spans="1:34" s="59" customFormat="1" ht="11.45" customHeight="1">
      <c r="A303" s="1"/>
      <c r="B303" s="3"/>
      <c r="C303" s="3"/>
      <c r="M303" s="2"/>
      <c r="N303" s="3"/>
      <c r="O303" s="3"/>
      <c r="P303" s="2"/>
      <c r="Q303" s="2"/>
      <c r="R303" s="2"/>
      <c r="S303" s="2"/>
      <c r="T303" s="3"/>
      <c r="U303" s="2"/>
      <c r="V303" s="2"/>
      <c r="W303" s="5"/>
      <c r="X303" s="2"/>
      <c r="Y303" s="2"/>
      <c r="Z303" s="2"/>
      <c r="AA303" s="2"/>
      <c r="AB303" s="2"/>
      <c r="AC303" s="6"/>
      <c r="AD303" s="58"/>
      <c r="AE303" s="58"/>
      <c r="AF303" s="58"/>
      <c r="AG303" s="58"/>
      <c r="AH303" s="59">
        <v>11</v>
      </c>
    </row>
    <row r="304" spans="1:34" s="59" customFormat="1" ht="11.45" customHeight="1">
      <c r="A304" s="1"/>
      <c r="B304" s="3"/>
      <c r="C304" s="3"/>
      <c r="M304" s="2"/>
      <c r="N304" s="3"/>
      <c r="O304" s="3"/>
      <c r="P304" s="2"/>
      <c r="Q304" s="2"/>
      <c r="R304" s="2"/>
      <c r="S304" s="2"/>
      <c r="T304" s="3"/>
      <c r="U304" s="2"/>
      <c r="V304" s="2"/>
      <c r="W304" s="5"/>
      <c r="X304" s="2"/>
      <c r="Y304" s="2"/>
      <c r="Z304" s="2"/>
      <c r="AA304" s="2"/>
      <c r="AB304" s="2"/>
      <c r="AC304" s="6"/>
      <c r="AD304" s="58"/>
      <c r="AE304" s="58"/>
      <c r="AF304" s="58"/>
      <c r="AG304" s="58"/>
      <c r="AH304" s="59">
        <v>11</v>
      </c>
    </row>
    <row r="305" spans="1:34" s="59" customFormat="1" ht="11.45" customHeight="1">
      <c r="A305" s="1"/>
      <c r="B305" s="3"/>
      <c r="C305" s="3"/>
      <c r="M305" s="2"/>
      <c r="N305" s="3"/>
      <c r="O305" s="3"/>
      <c r="P305" s="2"/>
      <c r="Q305" s="2"/>
      <c r="R305" s="2"/>
      <c r="S305" s="2"/>
      <c r="T305" s="3"/>
      <c r="U305" s="2"/>
      <c r="V305" s="2"/>
      <c r="W305" s="5"/>
      <c r="X305" s="2"/>
      <c r="Y305" s="2"/>
      <c r="Z305" s="2"/>
      <c r="AA305" s="2"/>
      <c r="AB305" s="2"/>
      <c r="AC305" s="6"/>
      <c r="AD305" s="58"/>
      <c r="AE305" s="58"/>
      <c r="AF305" s="58"/>
      <c r="AG305" s="58"/>
      <c r="AH305" s="59">
        <v>11</v>
      </c>
    </row>
    <row r="306" spans="1:34" s="59" customFormat="1" ht="11.45" customHeight="1">
      <c r="A306" s="1"/>
      <c r="B306" s="3"/>
      <c r="C306" s="3"/>
      <c r="M306" s="2"/>
      <c r="N306" s="3"/>
      <c r="O306" s="3"/>
      <c r="P306" s="2"/>
      <c r="Q306" s="2"/>
      <c r="R306" s="2"/>
      <c r="S306" s="2"/>
      <c r="T306" s="3"/>
      <c r="U306" s="2"/>
      <c r="V306" s="2"/>
      <c r="W306" s="5"/>
      <c r="X306" s="2"/>
      <c r="Y306" s="2"/>
      <c r="Z306" s="2"/>
      <c r="AA306" s="2"/>
      <c r="AB306" s="2"/>
      <c r="AC306" s="6"/>
      <c r="AD306" s="58"/>
      <c r="AE306" s="58"/>
      <c r="AF306" s="58"/>
      <c r="AG306" s="58"/>
      <c r="AH306" s="59">
        <v>11</v>
      </c>
    </row>
    <row r="307" spans="1:34" s="59" customFormat="1" ht="11.45" customHeight="1">
      <c r="A307" s="1"/>
      <c r="B307" s="3"/>
      <c r="C307" s="3"/>
      <c r="M307" s="2"/>
      <c r="N307" s="3"/>
      <c r="O307" s="3"/>
      <c r="P307" s="2"/>
      <c r="Q307" s="2"/>
      <c r="R307" s="2"/>
      <c r="S307" s="2"/>
      <c r="T307" s="3"/>
      <c r="U307" s="2"/>
      <c r="V307" s="2"/>
      <c r="W307" s="5"/>
      <c r="X307" s="2"/>
      <c r="Y307" s="2"/>
      <c r="Z307" s="2"/>
      <c r="AA307" s="2"/>
      <c r="AB307" s="2"/>
      <c r="AC307" s="6"/>
      <c r="AD307" s="58"/>
      <c r="AE307" s="58"/>
      <c r="AF307" s="58"/>
      <c r="AG307" s="58"/>
      <c r="AH307" s="59">
        <v>11</v>
      </c>
    </row>
    <row r="308" spans="1:34" s="59" customFormat="1" ht="11.45" customHeight="1">
      <c r="A308" s="1"/>
      <c r="B308" s="3"/>
      <c r="C308" s="3"/>
      <c r="M308" s="2"/>
      <c r="N308" s="3"/>
      <c r="O308" s="3"/>
      <c r="P308" s="2"/>
      <c r="Q308" s="2"/>
      <c r="R308" s="2"/>
      <c r="S308" s="2"/>
      <c r="T308" s="3"/>
      <c r="U308" s="2"/>
      <c r="V308" s="2"/>
      <c r="W308" s="5"/>
      <c r="X308" s="2"/>
      <c r="Y308" s="2"/>
      <c r="Z308" s="2"/>
      <c r="AA308" s="2"/>
      <c r="AB308" s="2"/>
      <c r="AC308" s="6"/>
      <c r="AD308" s="58"/>
      <c r="AE308" s="58"/>
      <c r="AF308" s="58"/>
      <c r="AG308" s="58"/>
      <c r="AH308" s="59">
        <v>11</v>
      </c>
    </row>
    <row r="309" spans="1:34" s="59" customFormat="1" ht="11.45" customHeight="1">
      <c r="A309" s="1"/>
      <c r="B309" s="3"/>
      <c r="C309" s="3"/>
      <c r="M309" s="2"/>
      <c r="N309" s="3"/>
      <c r="O309" s="3"/>
      <c r="P309" s="2"/>
      <c r="Q309" s="2"/>
      <c r="R309" s="2"/>
      <c r="S309" s="2"/>
      <c r="T309" s="3"/>
      <c r="U309" s="2"/>
      <c r="V309" s="2"/>
      <c r="W309" s="5"/>
      <c r="X309" s="2"/>
      <c r="Y309" s="2"/>
      <c r="Z309" s="2"/>
      <c r="AA309" s="2"/>
      <c r="AB309" s="2"/>
      <c r="AC309" s="6"/>
      <c r="AD309" s="58"/>
      <c r="AE309" s="58"/>
      <c r="AF309" s="58"/>
      <c r="AG309" s="58"/>
      <c r="AH309" s="59">
        <v>11</v>
      </c>
    </row>
    <row r="310" spans="1:34" s="59" customFormat="1" ht="11.45" customHeight="1">
      <c r="A310" s="1"/>
      <c r="B310" s="3"/>
      <c r="C310" s="3"/>
      <c r="M310" s="2"/>
      <c r="N310" s="3"/>
      <c r="O310" s="3"/>
      <c r="P310" s="2"/>
      <c r="Q310" s="2"/>
      <c r="R310" s="2"/>
      <c r="S310" s="2"/>
      <c r="T310" s="3"/>
      <c r="U310" s="2"/>
      <c r="V310" s="2"/>
      <c r="W310" s="5"/>
      <c r="X310" s="2"/>
      <c r="Y310" s="2"/>
      <c r="Z310" s="2"/>
      <c r="AA310" s="2"/>
      <c r="AB310" s="2"/>
      <c r="AC310" s="6"/>
      <c r="AD310" s="58"/>
      <c r="AE310" s="58"/>
      <c r="AF310" s="58"/>
      <c r="AG310" s="58"/>
      <c r="AH310" s="59">
        <v>11</v>
      </c>
    </row>
    <row r="311" spans="1:34" s="59" customFormat="1" ht="11.45" customHeight="1">
      <c r="A311" s="1"/>
      <c r="B311" s="3"/>
      <c r="C311" s="3"/>
      <c r="M311" s="2"/>
      <c r="N311" s="3"/>
      <c r="O311" s="3"/>
      <c r="P311" s="2"/>
      <c r="Q311" s="2"/>
      <c r="R311" s="2"/>
      <c r="S311" s="2"/>
      <c r="T311" s="3"/>
      <c r="U311" s="2"/>
      <c r="V311" s="2"/>
      <c r="W311" s="5"/>
      <c r="X311" s="2"/>
      <c r="Y311" s="2"/>
      <c r="Z311" s="2"/>
      <c r="AA311" s="2"/>
      <c r="AB311" s="2"/>
      <c r="AC311" s="6"/>
      <c r="AD311" s="58"/>
      <c r="AE311" s="58"/>
      <c r="AF311" s="58"/>
      <c r="AG311" s="58"/>
      <c r="AH311" s="59">
        <v>11</v>
      </c>
    </row>
    <row r="312" spans="1:34" s="59" customFormat="1" ht="11.45" customHeight="1">
      <c r="A312" s="1"/>
      <c r="B312" s="3"/>
      <c r="C312" s="3"/>
      <c r="M312" s="2"/>
      <c r="N312" s="3"/>
      <c r="O312" s="3"/>
      <c r="P312" s="2"/>
      <c r="Q312" s="2"/>
      <c r="R312" s="2"/>
      <c r="S312" s="2"/>
      <c r="T312" s="3"/>
      <c r="U312" s="2"/>
      <c r="V312" s="2"/>
      <c r="W312" s="5"/>
      <c r="X312" s="2"/>
      <c r="Y312" s="2"/>
      <c r="Z312" s="2"/>
      <c r="AA312" s="2"/>
      <c r="AB312" s="2"/>
      <c r="AC312" s="6"/>
      <c r="AD312" s="58"/>
      <c r="AE312" s="58"/>
      <c r="AF312" s="58"/>
      <c r="AG312" s="58"/>
      <c r="AH312" s="59">
        <v>11</v>
      </c>
    </row>
    <row r="313" spans="1:34" s="59" customFormat="1" ht="11.45" customHeight="1">
      <c r="A313" s="1"/>
      <c r="B313" s="3"/>
      <c r="C313" s="3"/>
      <c r="M313" s="2"/>
      <c r="N313" s="3"/>
      <c r="O313" s="3"/>
      <c r="P313" s="2"/>
      <c r="Q313" s="2"/>
      <c r="R313" s="2"/>
      <c r="S313" s="2"/>
      <c r="T313" s="3"/>
      <c r="U313" s="2"/>
      <c r="V313" s="2"/>
      <c r="W313" s="5"/>
      <c r="X313" s="2"/>
      <c r="Y313" s="2"/>
      <c r="Z313" s="2"/>
      <c r="AA313" s="2"/>
      <c r="AB313" s="2"/>
      <c r="AC313" s="6"/>
      <c r="AD313" s="58"/>
      <c r="AE313" s="58"/>
      <c r="AF313" s="58"/>
      <c r="AG313" s="58"/>
      <c r="AH313" s="59">
        <v>11</v>
      </c>
    </row>
    <row r="314" spans="1:34" s="59" customFormat="1" ht="11.45" customHeight="1">
      <c r="A314" s="1"/>
      <c r="B314" s="3"/>
      <c r="C314" s="3"/>
      <c r="M314" s="2"/>
      <c r="N314" s="3"/>
      <c r="O314" s="3"/>
      <c r="P314" s="2"/>
      <c r="Q314" s="2"/>
      <c r="R314" s="2"/>
      <c r="S314" s="2"/>
      <c r="T314" s="3"/>
      <c r="U314" s="2"/>
      <c r="V314" s="2"/>
      <c r="W314" s="5"/>
      <c r="X314" s="2"/>
      <c r="Y314" s="2"/>
      <c r="Z314" s="2"/>
      <c r="AA314" s="2"/>
      <c r="AB314" s="2"/>
      <c r="AC314" s="6"/>
      <c r="AD314" s="58"/>
      <c r="AE314" s="58"/>
      <c r="AF314" s="58"/>
      <c r="AG314" s="58"/>
      <c r="AH314" s="59">
        <v>11</v>
      </c>
    </row>
    <row r="315" spans="1:34" s="59" customFormat="1" ht="11.45" customHeight="1">
      <c r="A315" s="1"/>
      <c r="B315" s="3"/>
      <c r="C315" s="3"/>
      <c r="M315" s="2"/>
      <c r="N315" s="3"/>
      <c r="O315" s="3"/>
      <c r="P315" s="2"/>
      <c r="Q315" s="2"/>
      <c r="R315" s="2"/>
      <c r="S315" s="2"/>
      <c r="T315" s="3"/>
      <c r="U315" s="2"/>
      <c r="V315" s="2"/>
      <c r="W315" s="5"/>
      <c r="X315" s="2"/>
      <c r="Y315" s="2"/>
      <c r="Z315" s="2"/>
      <c r="AA315" s="2"/>
      <c r="AB315" s="2"/>
      <c r="AC315" s="6"/>
      <c r="AD315" s="58"/>
      <c r="AE315" s="58"/>
      <c r="AF315" s="58"/>
      <c r="AG315" s="58"/>
      <c r="AH315" s="59">
        <v>11</v>
      </c>
    </row>
    <row r="316" spans="1:34" s="59" customFormat="1" ht="11.45" customHeight="1">
      <c r="A316" s="1"/>
      <c r="B316" s="3"/>
      <c r="C316" s="3"/>
      <c r="M316" s="2"/>
      <c r="N316" s="3"/>
      <c r="O316" s="3"/>
      <c r="P316" s="2"/>
      <c r="Q316" s="2"/>
      <c r="R316" s="2"/>
      <c r="S316" s="2"/>
      <c r="T316" s="3"/>
      <c r="U316" s="2"/>
      <c r="V316" s="2"/>
      <c r="W316" s="5"/>
      <c r="X316" s="2"/>
      <c r="Y316" s="2"/>
      <c r="Z316" s="2"/>
      <c r="AA316" s="2"/>
      <c r="AB316" s="2"/>
      <c r="AC316" s="6"/>
      <c r="AD316" s="58"/>
      <c r="AE316" s="58"/>
      <c r="AF316" s="58"/>
      <c r="AG316" s="58"/>
      <c r="AH316" s="59">
        <v>11</v>
      </c>
    </row>
    <row r="317" spans="1:34" s="59" customFormat="1" ht="11.45" customHeight="1">
      <c r="A317" s="1"/>
      <c r="B317" s="3"/>
      <c r="C317" s="3"/>
      <c r="M317" s="2"/>
      <c r="N317" s="3"/>
      <c r="O317" s="3"/>
      <c r="P317" s="2"/>
      <c r="Q317" s="2"/>
      <c r="R317" s="2"/>
      <c r="S317" s="2"/>
      <c r="T317" s="3"/>
      <c r="U317" s="2"/>
      <c r="V317" s="2"/>
      <c r="W317" s="5"/>
      <c r="X317" s="2"/>
      <c r="Y317" s="2"/>
      <c r="Z317" s="2"/>
      <c r="AA317" s="2"/>
      <c r="AB317" s="2"/>
      <c r="AC317" s="6"/>
      <c r="AD317" s="58"/>
      <c r="AE317" s="58"/>
      <c r="AF317" s="58"/>
      <c r="AG317" s="58"/>
      <c r="AH317" s="59">
        <v>11</v>
      </c>
    </row>
    <row r="318" spans="1:34" s="59" customFormat="1" ht="11.45" customHeight="1">
      <c r="A318" s="1"/>
      <c r="B318" s="3"/>
      <c r="C318" s="3"/>
      <c r="M318" s="2"/>
      <c r="N318" s="3"/>
      <c r="O318" s="3"/>
      <c r="P318" s="2"/>
      <c r="Q318" s="2"/>
      <c r="R318" s="2"/>
      <c r="S318" s="2"/>
      <c r="T318" s="3"/>
      <c r="U318" s="2"/>
      <c r="V318" s="2"/>
      <c r="W318" s="5"/>
      <c r="X318" s="2"/>
      <c r="Y318" s="2"/>
      <c r="Z318" s="2"/>
      <c r="AA318" s="2"/>
      <c r="AB318" s="2"/>
      <c r="AC318" s="6"/>
      <c r="AD318" s="58"/>
      <c r="AE318" s="58"/>
      <c r="AF318" s="58"/>
      <c r="AG318" s="58"/>
      <c r="AH318" s="59">
        <v>11</v>
      </c>
    </row>
    <row r="319" spans="1:34" s="59" customFormat="1" ht="11.45" customHeight="1">
      <c r="A319" s="1"/>
      <c r="B319" s="3"/>
      <c r="C319" s="3"/>
      <c r="M319" s="2"/>
      <c r="N319" s="3"/>
      <c r="O319" s="3"/>
      <c r="P319" s="2"/>
      <c r="Q319" s="2"/>
      <c r="R319" s="2"/>
      <c r="S319" s="2"/>
      <c r="T319" s="3"/>
      <c r="U319" s="2"/>
      <c r="V319" s="2"/>
      <c r="W319" s="5"/>
      <c r="X319" s="2"/>
      <c r="Y319" s="2"/>
      <c r="Z319" s="2"/>
      <c r="AA319" s="2"/>
      <c r="AB319" s="2"/>
      <c r="AC319" s="6"/>
      <c r="AD319" s="58"/>
      <c r="AE319" s="58"/>
      <c r="AF319" s="58"/>
      <c r="AG319" s="58"/>
      <c r="AH319" s="59">
        <v>11</v>
      </c>
    </row>
    <row r="320" spans="1:34" s="59" customFormat="1" ht="11.45" customHeight="1">
      <c r="A320" s="1"/>
      <c r="B320" s="3"/>
      <c r="C320" s="3"/>
      <c r="M320" s="2"/>
      <c r="N320" s="3"/>
      <c r="O320" s="3"/>
      <c r="P320" s="2"/>
      <c r="Q320" s="2"/>
      <c r="R320" s="2"/>
      <c r="S320" s="2"/>
      <c r="T320" s="3"/>
      <c r="U320" s="2"/>
      <c r="V320" s="2"/>
      <c r="W320" s="5"/>
      <c r="X320" s="2"/>
      <c r="Y320" s="2"/>
      <c r="Z320" s="2"/>
      <c r="AA320" s="2"/>
      <c r="AB320" s="2"/>
      <c r="AC320" s="6"/>
      <c r="AD320" s="58"/>
      <c r="AE320" s="58"/>
      <c r="AF320" s="58"/>
      <c r="AG320" s="58"/>
      <c r="AH320" s="59">
        <v>11</v>
      </c>
    </row>
    <row r="321" spans="1:34" s="59" customFormat="1" ht="11.45" customHeight="1">
      <c r="A321" s="1"/>
      <c r="B321" s="3"/>
      <c r="C321" s="3"/>
      <c r="M321" s="2"/>
      <c r="N321" s="3"/>
      <c r="O321" s="3"/>
      <c r="P321" s="2"/>
      <c r="Q321" s="2"/>
      <c r="R321" s="2"/>
      <c r="S321" s="2"/>
      <c r="T321" s="3"/>
      <c r="U321" s="2"/>
      <c r="V321" s="2"/>
      <c r="W321" s="5"/>
      <c r="X321" s="2"/>
      <c r="Y321" s="2"/>
      <c r="Z321" s="2"/>
      <c r="AA321" s="2"/>
      <c r="AB321" s="2"/>
      <c r="AC321" s="6"/>
      <c r="AD321" s="58"/>
      <c r="AE321" s="58"/>
      <c r="AF321" s="58"/>
      <c r="AG321" s="58"/>
      <c r="AH321" s="59">
        <v>11</v>
      </c>
    </row>
    <row r="322" spans="1:34" s="59" customFormat="1" ht="11.45" customHeight="1">
      <c r="A322" s="1"/>
      <c r="B322" s="3"/>
      <c r="C322" s="3"/>
      <c r="M322" s="2"/>
      <c r="N322" s="3"/>
      <c r="O322" s="3"/>
      <c r="P322" s="2"/>
      <c r="Q322" s="2"/>
      <c r="R322" s="2"/>
      <c r="S322" s="2"/>
      <c r="T322" s="3"/>
      <c r="U322" s="2"/>
      <c r="V322" s="2"/>
      <c r="W322" s="5"/>
      <c r="X322" s="2"/>
      <c r="Y322" s="2"/>
      <c r="Z322" s="2"/>
      <c r="AA322" s="2"/>
      <c r="AB322" s="2"/>
      <c r="AC322" s="6"/>
      <c r="AD322" s="58"/>
      <c r="AE322" s="58"/>
      <c r="AF322" s="58"/>
      <c r="AG322" s="58"/>
      <c r="AH322" s="59">
        <v>11</v>
      </c>
    </row>
    <row r="323" spans="1:34" s="59" customFormat="1" ht="11.45" customHeight="1">
      <c r="A323" s="1"/>
      <c r="B323" s="3"/>
      <c r="C323" s="3"/>
      <c r="M323" s="2"/>
      <c r="N323" s="3"/>
      <c r="O323" s="3"/>
      <c r="P323" s="2"/>
      <c r="Q323" s="2"/>
      <c r="R323" s="2"/>
      <c r="S323" s="2"/>
      <c r="T323" s="3"/>
      <c r="U323" s="2"/>
      <c r="V323" s="2"/>
      <c r="W323" s="5"/>
      <c r="X323" s="2"/>
      <c r="Y323" s="2"/>
      <c r="Z323" s="2"/>
      <c r="AA323" s="2"/>
      <c r="AB323" s="2"/>
      <c r="AC323" s="6"/>
      <c r="AD323" s="58"/>
      <c r="AE323" s="58"/>
      <c r="AF323" s="58"/>
      <c r="AG323" s="58"/>
      <c r="AH323" s="59">
        <v>11</v>
      </c>
    </row>
    <row r="324" spans="1:34" s="59" customFormat="1" ht="11.45" customHeight="1">
      <c r="A324" s="1"/>
      <c r="B324" s="3"/>
      <c r="C324" s="3"/>
      <c r="M324" s="2"/>
      <c r="N324" s="3"/>
      <c r="O324" s="3"/>
      <c r="P324" s="2"/>
      <c r="Q324" s="2"/>
      <c r="R324" s="2"/>
      <c r="S324" s="2"/>
      <c r="T324" s="3"/>
      <c r="U324" s="2"/>
      <c r="V324" s="2"/>
      <c r="W324" s="5"/>
      <c r="X324" s="2"/>
      <c r="Y324" s="2"/>
      <c r="Z324" s="2"/>
      <c r="AA324" s="2"/>
      <c r="AB324" s="2"/>
      <c r="AC324" s="6"/>
      <c r="AD324" s="58"/>
      <c r="AE324" s="58"/>
      <c r="AF324" s="58"/>
      <c r="AG324" s="58"/>
      <c r="AH324" s="59">
        <v>11</v>
      </c>
    </row>
    <row r="325" spans="1:34" s="59" customFormat="1" ht="11.45" customHeight="1">
      <c r="A325" s="1"/>
      <c r="B325" s="3"/>
      <c r="C325" s="3"/>
      <c r="M325" s="2"/>
      <c r="N325" s="3"/>
      <c r="O325" s="3"/>
      <c r="P325" s="2"/>
      <c r="Q325" s="2"/>
      <c r="R325" s="2"/>
      <c r="S325" s="2"/>
      <c r="T325" s="3"/>
      <c r="U325" s="2"/>
      <c r="V325" s="2"/>
      <c r="W325" s="5"/>
      <c r="X325" s="2"/>
      <c r="Y325" s="2"/>
      <c r="Z325" s="2"/>
      <c r="AA325" s="2"/>
      <c r="AB325" s="2"/>
      <c r="AC325" s="6"/>
      <c r="AD325" s="58"/>
      <c r="AE325" s="58"/>
      <c r="AF325" s="58"/>
      <c r="AG325" s="58"/>
      <c r="AH325" s="59">
        <v>11</v>
      </c>
    </row>
    <row r="326" spans="1:34" s="59" customFormat="1" ht="11.45" customHeight="1">
      <c r="A326" s="1"/>
      <c r="B326" s="3"/>
      <c r="C326" s="3"/>
      <c r="M326" s="2"/>
      <c r="N326" s="3"/>
      <c r="O326" s="3"/>
      <c r="P326" s="2"/>
      <c r="Q326" s="2"/>
      <c r="R326" s="2"/>
      <c r="S326" s="2"/>
      <c r="T326" s="3"/>
      <c r="U326" s="2"/>
      <c r="V326" s="2"/>
      <c r="W326" s="5"/>
      <c r="X326" s="2"/>
      <c r="Y326" s="2"/>
      <c r="Z326" s="2"/>
      <c r="AA326" s="2"/>
      <c r="AB326" s="2"/>
      <c r="AC326" s="6"/>
      <c r="AD326" s="58"/>
      <c r="AE326" s="58"/>
      <c r="AF326" s="58"/>
      <c r="AG326" s="58"/>
      <c r="AH326" s="59">
        <v>11</v>
      </c>
    </row>
    <row r="327" spans="1:34" s="59" customFormat="1" ht="11.45" customHeight="1">
      <c r="A327" s="1"/>
      <c r="B327" s="3"/>
      <c r="C327" s="3"/>
      <c r="M327" s="2"/>
      <c r="N327" s="3"/>
      <c r="O327" s="3"/>
      <c r="P327" s="2"/>
      <c r="Q327" s="2"/>
      <c r="R327" s="2"/>
      <c r="S327" s="2"/>
      <c r="T327" s="3"/>
      <c r="U327" s="2"/>
      <c r="V327" s="2"/>
      <c r="W327" s="5"/>
      <c r="X327" s="2"/>
      <c r="Y327" s="2"/>
      <c r="Z327" s="2"/>
      <c r="AA327" s="2"/>
      <c r="AB327" s="2"/>
      <c r="AC327" s="6"/>
      <c r="AD327" s="58"/>
      <c r="AE327" s="58"/>
      <c r="AF327" s="58"/>
      <c r="AG327" s="58"/>
      <c r="AH327" s="59">
        <v>11</v>
      </c>
    </row>
    <row r="328" spans="1:34" s="59" customFormat="1" ht="11.45" customHeight="1">
      <c r="A328" s="1"/>
      <c r="B328" s="3"/>
      <c r="C328" s="3"/>
      <c r="M328" s="2"/>
      <c r="N328" s="3"/>
      <c r="O328" s="3"/>
      <c r="P328" s="2"/>
      <c r="Q328" s="2"/>
      <c r="R328" s="2"/>
      <c r="S328" s="2"/>
      <c r="T328" s="3"/>
      <c r="U328" s="2"/>
      <c r="V328" s="2"/>
      <c r="W328" s="5"/>
      <c r="X328" s="2"/>
      <c r="Y328" s="2"/>
      <c r="Z328" s="2"/>
      <c r="AA328" s="2"/>
      <c r="AB328" s="2"/>
      <c r="AC328" s="6"/>
      <c r="AD328" s="58"/>
      <c r="AE328" s="58"/>
      <c r="AF328" s="58"/>
      <c r="AG328" s="58"/>
      <c r="AH328" s="59">
        <v>11</v>
      </c>
    </row>
    <row r="329" spans="1:34" s="59" customFormat="1" ht="11.45" customHeight="1">
      <c r="A329" s="1"/>
      <c r="B329" s="3"/>
      <c r="C329" s="3"/>
      <c r="M329" s="2"/>
      <c r="N329" s="3"/>
      <c r="O329" s="3"/>
      <c r="P329" s="2"/>
      <c r="Q329" s="2"/>
      <c r="R329" s="2"/>
      <c r="S329" s="2"/>
      <c r="T329" s="3"/>
      <c r="U329" s="2"/>
      <c r="V329" s="2"/>
      <c r="W329" s="5"/>
      <c r="X329" s="2"/>
      <c r="Y329" s="2"/>
      <c r="Z329" s="2"/>
      <c r="AA329" s="2"/>
      <c r="AB329" s="2"/>
      <c r="AC329" s="6"/>
      <c r="AD329" s="58"/>
      <c r="AE329" s="58"/>
      <c r="AF329" s="58"/>
      <c r="AG329" s="58"/>
      <c r="AH329" s="59">
        <v>11</v>
      </c>
    </row>
    <row r="330" spans="1:34" s="59" customFormat="1" ht="11.45" customHeight="1">
      <c r="A330" s="1"/>
      <c r="B330" s="3"/>
      <c r="C330" s="3"/>
      <c r="M330" s="2"/>
      <c r="N330" s="3"/>
      <c r="O330" s="3"/>
      <c r="P330" s="2"/>
      <c r="Q330" s="2"/>
      <c r="R330" s="2"/>
      <c r="S330" s="2"/>
      <c r="T330" s="3"/>
      <c r="U330" s="2"/>
      <c r="V330" s="2"/>
      <c r="W330" s="5"/>
      <c r="X330" s="2"/>
      <c r="Y330" s="2"/>
      <c r="Z330" s="2"/>
      <c r="AA330" s="2"/>
      <c r="AB330" s="2"/>
      <c r="AC330" s="6"/>
      <c r="AD330" s="58"/>
      <c r="AE330" s="58"/>
      <c r="AF330" s="58"/>
      <c r="AG330" s="58"/>
      <c r="AH330" s="59">
        <v>11</v>
      </c>
    </row>
    <row r="331" spans="1:34" s="59" customFormat="1" ht="11.45" customHeight="1">
      <c r="A331" s="1"/>
      <c r="B331" s="3"/>
      <c r="C331" s="3"/>
      <c r="M331" s="2"/>
      <c r="N331" s="3"/>
      <c r="O331" s="3"/>
      <c r="P331" s="2"/>
      <c r="Q331" s="2"/>
      <c r="R331" s="2"/>
      <c r="S331" s="2"/>
      <c r="T331" s="3"/>
      <c r="U331" s="2"/>
      <c r="V331" s="2"/>
      <c r="W331" s="5"/>
      <c r="X331" s="2"/>
      <c r="Y331" s="2"/>
      <c r="Z331" s="2"/>
      <c r="AA331" s="2"/>
      <c r="AB331" s="2"/>
      <c r="AC331" s="6"/>
      <c r="AD331" s="58"/>
      <c r="AE331" s="58"/>
      <c r="AF331" s="58"/>
      <c r="AG331" s="58"/>
      <c r="AH331" s="59">
        <v>11</v>
      </c>
    </row>
    <row r="332" spans="1:34" s="59" customFormat="1" ht="11.45" customHeight="1">
      <c r="A332" s="1"/>
      <c r="B332" s="3"/>
      <c r="C332" s="3"/>
      <c r="M332" s="2"/>
      <c r="N332" s="3"/>
      <c r="O332" s="3"/>
      <c r="P332" s="2"/>
      <c r="Q332" s="2"/>
      <c r="R332" s="2"/>
      <c r="S332" s="2"/>
      <c r="T332" s="3"/>
      <c r="U332" s="2"/>
      <c r="V332" s="2"/>
      <c r="W332" s="5"/>
      <c r="X332" s="2"/>
      <c r="Y332" s="2"/>
      <c r="Z332" s="2"/>
      <c r="AA332" s="2"/>
      <c r="AB332" s="2"/>
      <c r="AC332" s="6"/>
      <c r="AD332" s="58"/>
      <c r="AE332" s="58"/>
      <c r="AF332" s="58"/>
      <c r="AG332" s="58"/>
      <c r="AH332" s="59">
        <v>11</v>
      </c>
    </row>
    <row r="333" spans="1:34" s="59" customFormat="1" ht="11.45" customHeight="1">
      <c r="A333" s="1"/>
      <c r="B333" s="3"/>
      <c r="C333" s="3"/>
      <c r="M333" s="2"/>
      <c r="N333" s="3"/>
      <c r="O333" s="3"/>
      <c r="P333" s="2"/>
      <c r="Q333" s="2"/>
      <c r="R333" s="2"/>
      <c r="S333" s="2"/>
      <c r="T333" s="3"/>
      <c r="U333" s="2"/>
      <c r="V333" s="2"/>
      <c r="W333" s="5"/>
      <c r="X333" s="2"/>
      <c r="Y333" s="2"/>
      <c r="Z333" s="2"/>
      <c r="AA333" s="2"/>
      <c r="AB333" s="2"/>
      <c r="AC333" s="6"/>
      <c r="AD333" s="58"/>
      <c r="AE333" s="58"/>
      <c r="AF333" s="58"/>
      <c r="AG333" s="58"/>
      <c r="AH333" s="59">
        <v>11</v>
      </c>
    </row>
    <row r="334" spans="1:34" s="59" customFormat="1" ht="11.45" customHeight="1">
      <c r="A334" s="1"/>
      <c r="B334" s="3"/>
      <c r="C334" s="3"/>
      <c r="M334" s="2"/>
      <c r="N334" s="3"/>
      <c r="O334" s="3"/>
      <c r="P334" s="2"/>
      <c r="Q334" s="2"/>
      <c r="R334" s="2"/>
      <c r="S334" s="2"/>
      <c r="T334" s="3"/>
      <c r="U334" s="2"/>
      <c r="V334" s="2"/>
      <c r="W334" s="5"/>
      <c r="X334" s="2"/>
      <c r="Y334" s="2"/>
      <c r="Z334" s="2"/>
      <c r="AA334" s="2"/>
      <c r="AB334" s="2"/>
      <c r="AC334" s="6"/>
      <c r="AD334" s="58"/>
      <c r="AE334" s="58"/>
      <c r="AF334" s="58"/>
      <c r="AG334" s="58"/>
      <c r="AH334" s="59">
        <v>11</v>
      </c>
    </row>
    <row r="335" spans="1:34" s="59" customFormat="1" ht="11.45" customHeight="1">
      <c r="A335" s="1"/>
      <c r="B335" s="3"/>
      <c r="C335" s="3"/>
      <c r="M335" s="2"/>
      <c r="N335" s="3"/>
      <c r="O335" s="3"/>
      <c r="P335" s="2"/>
      <c r="Q335" s="2"/>
      <c r="R335" s="2"/>
      <c r="S335" s="2"/>
      <c r="T335" s="3"/>
      <c r="U335" s="2"/>
      <c r="V335" s="2"/>
      <c r="W335" s="5"/>
      <c r="X335" s="2"/>
      <c r="Y335" s="2"/>
      <c r="Z335" s="2"/>
      <c r="AA335" s="2"/>
      <c r="AB335" s="2"/>
      <c r="AC335" s="6"/>
      <c r="AD335" s="58"/>
      <c r="AE335" s="58"/>
      <c r="AF335" s="58"/>
      <c r="AG335" s="58"/>
      <c r="AH335" s="59">
        <v>11</v>
      </c>
    </row>
    <row r="336" spans="1:34" s="59" customFormat="1" ht="11.45" customHeight="1">
      <c r="A336" s="1"/>
      <c r="B336" s="3"/>
      <c r="C336" s="3"/>
      <c r="M336" s="2"/>
      <c r="N336" s="3"/>
      <c r="O336" s="3"/>
      <c r="P336" s="2"/>
      <c r="Q336" s="2"/>
      <c r="R336" s="2"/>
      <c r="S336" s="2"/>
      <c r="T336" s="3"/>
      <c r="U336" s="2"/>
      <c r="V336" s="2"/>
      <c r="W336" s="5"/>
      <c r="X336" s="2"/>
      <c r="Y336" s="2"/>
      <c r="Z336" s="2"/>
      <c r="AA336" s="2"/>
      <c r="AB336" s="2"/>
      <c r="AC336" s="6"/>
      <c r="AD336" s="58"/>
      <c r="AE336" s="58"/>
      <c r="AF336" s="58"/>
      <c r="AG336" s="58"/>
      <c r="AH336" s="59">
        <v>11</v>
      </c>
    </row>
    <row r="337" spans="1:34" s="59" customFormat="1" ht="11.45" customHeight="1">
      <c r="A337" s="1"/>
      <c r="B337" s="3"/>
      <c r="C337" s="3"/>
      <c r="M337" s="2"/>
      <c r="N337" s="3"/>
      <c r="O337" s="3"/>
      <c r="P337" s="2"/>
      <c r="Q337" s="2"/>
      <c r="R337" s="2"/>
      <c r="S337" s="2"/>
      <c r="T337" s="3"/>
      <c r="U337" s="2"/>
      <c r="V337" s="2"/>
      <c r="W337" s="5"/>
      <c r="X337" s="2"/>
      <c r="Y337" s="2"/>
      <c r="Z337" s="2"/>
      <c r="AA337" s="2"/>
      <c r="AB337" s="2"/>
      <c r="AC337" s="6"/>
      <c r="AD337" s="58"/>
      <c r="AE337" s="58"/>
      <c r="AF337" s="58"/>
      <c r="AG337" s="58"/>
      <c r="AH337" s="59">
        <v>11</v>
      </c>
    </row>
    <row r="338" spans="1:34" s="59" customFormat="1" ht="11.45" customHeight="1">
      <c r="A338" s="1"/>
      <c r="B338" s="3"/>
      <c r="C338" s="3"/>
      <c r="M338" s="2"/>
      <c r="N338" s="3"/>
      <c r="O338" s="3"/>
      <c r="P338" s="2"/>
      <c r="Q338" s="2"/>
      <c r="R338" s="2"/>
      <c r="S338" s="2"/>
      <c r="T338" s="3"/>
      <c r="U338" s="2"/>
      <c r="V338" s="2"/>
      <c r="W338" s="5"/>
      <c r="X338" s="2"/>
      <c r="Y338" s="2"/>
      <c r="Z338" s="2"/>
      <c r="AA338" s="2"/>
      <c r="AB338" s="2"/>
      <c r="AC338" s="6"/>
      <c r="AD338" s="58"/>
      <c r="AE338" s="58"/>
      <c r="AF338" s="58"/>
      <c r="AG338" s="58"/>
      <c r="AH338" s="59">
        <v>11</v>
      </c>
    </row>
    <row r="339" spans="1:34" s="59" customFormat="1" ht="11.45" customHeight="1">
      <c r="A339" s="1"/>
      <c r="B339" s="3"/>
      <c r="C339" s="3"/>
      <c r="M339" s="2"/>
      <c r="N339" s="3"/>
      <c r="O339" s="3"/>
      <c r="P339" s="2"/>
      <c r="Q339" s="2"/>
      <c r="R339" s="2"/>
      <c r="S339" s="2"/>
      <c r="T339" s="3"/>
      <c r="U339" s="2"/>
      <c r="V339" s="2"/>
      <c r="W339" s="5"/>
      <c r="X339" s="2"/>
      <c r="Y339" s="2"/>
      <c r="Z339" s="2"/>
      <c r="AA339" s="2"/>
      <c r="AB339" s="2"/>
      <c r="AC339" s="6"/>
      <c r="AD339" s="58"/>
      <c r="AE339" s="58"/>
      <c r="AF339" s="58"/>
      <c r="AG339" s="58"/>
      <c r="AH339" s="59">
        <v>11</v>
      </c>
    </row>
    <row r="340" spans="1:34" s="59" customFormat="1" ht="11.45" customHeight="1">
      <c r="A340" s="1"/>
      <c r="B340" s="3"/>
      <c r="C340" s="3"/>
      <c r="M340" s="2"/>
      <c r="N340" s="3"/>
      <c r="O340" s="3"/>
      <c r="P340" s="2"/>
      <c r="Q340" s="2"/>
      <c r="R340" s="2"/>
      <c r="S340" s="2"/>
      <c r="T340" s="3"/>
      <c r="U340" s="2"/>
      <c r="V340" s="2"/>
      <c r="W340" s="5"/>
      <c r="X340" s="2"/>
      <c r="Y340" s="2"/>
      <c r="Z340" s="2"/>
      <c r="AA340" s="2"/>
      <c r="AB340" s="2"/>
      <c r="AC340" s="6"/>
      <c r="AD340" s="58"/>
      <c r="AE340" s="58"/>
      <c r="AF340" s="58"/>
      <c r="AG340" s="58"/>
      <c r="AH340" s="59">
        <v>11</v>
      </c>
    </row>
    <row r="341" spans="1:34" s="59" customFormat="1" ht="11.45" customHeight="1">
      <c r="A341" s="1"/>
      <c r="B341" s="3"/>
      <c r="C341" s="3"/>
      <c r="M341" s="2"/>
      <c r="N341" s="3"/>
      <c r="O341" s="3"/>
      <c r="P341" s="2"/>
      <c r="Q341" s="2"/>
      <c r="R341" s="2"/>
      <c r="S341" s="2"/>
      <c r="T341" s="3"/>
      <c r="U341" s="2"/>
      <c r="V341" s="2"/>
      <c r="W341" s="5"/>
      <c r="X341" s="2"/>
      <c r="Y341" s="2"/>
      <c r="Z341" s="2"/>
      <c r="AA341" s="2"/>
      <c r="AB341" s="2"/>
      <c r="AC341" s="6"/>
      <c r="AD341" s="58"/>
      <c r="AE341" s="58"/>
      <c r="AF341" s="58"/>
      <c r="AG341" s="58"/>
      <c r="AH341" s="59">
        <v>11</v>
      </c>
    </row>
    <row r="342" spans="1:34" s="59" customFormat="1" ht="11.45" customHeight="1">
      <c r="A342" s="1"/>
      <c r="B342" s="3"/>
      <c r="C342" s="3"/>
      <c r="M342" s="2"/>
      <c r="N342" s="3"/>
      <c r="O342" s="3"/>
      <c r="P342" s="2"/>
      <c r="Q342" s="2"/>
      <c r="R342" s="2"/>
      <c r="S342" s="2"/>
      <c r="T342" s="3"/>
      <c r="U342" s="2"/>
      <c r="V342" s="2"/>
      <c r="W342" s="5"/>
      <c r="X342" s="2"/>
      <c r="Y342" s="2"/>
      <c r="Z342" s="2"/>
      <c r="AA342" s="2"/>
      <c r="AB342" s="2"/>
      <c r="AC342" s="6"/>
      <c r="AD342" s="58"/>
      <c r="AE342" s="58"/>
      <c r="AF342" s="58"/>
      <c r="AG342" s="58"/>
      <c r="AH342" s="59">
        <v>11</v>
      </c>
    </row>
    <row r="343" spans="1:34" s="59" customFormat="1" ht="11.45" customHeight="1">
      <c r="A343" s="1"/>
      <c r="B343" s="3"/>
      <c r="C343" s="3"/>
      <c r="M343" s="2"/>
      <c r="N343" s="3"/>
      <c r="O343" s="3"/>
      <c r="P343" s="2"/>
      <c r="Q343" s="2"/>
      <c r="R343" s="2"/>
      <c r="S343" s="2"/>
      <c r="T343" s="3"/>
      <c r="U343" s="2"/>
      <c r="V343" s="2"/>
      <c r="W343" s="5"/>
      <c r="X343" s="2"/>
      <c r="Y343" s="2"/>
      <c r="Z343" s="2"/>
      <c r="AA343" s="2"/>
      <c r="AB343" s="2"/>
      <c r="AC343" s="6"/>
      <c r="AD343" s="58"/>
      <c r="AE343" s="58"/>
      <c r="AF343" s="58"/>
      <c r="AG343" s="58"/>
      <c r="AH343" s="59">
        <v>11</v>
      </c>
    </row>
    <row r="344" spans="1:34" s="59" customFormat="1" ht="11.45" customHeight="1">
      <c r="A344" s="1"/>
      <c r="B344" s="3"/>
      <c r="C344" s="3"/>
      <c r="M344" s="2"/>
      <c r="N344" s="3"/>
      <c r="O344" s="3"/>
      <c r="P344" s="2"/>
      <c r="Q344" s="2"/>
      <c r="R344" s="2"/>
      <c r="S344" s="2"/>
      <c r="T344" s="3"/>
      <c r="U344" s="2"/>
      <c r="V344" s="2"/>
      <c r="W344" s="5"/>
      <c r="X344" s="2"/>
      <c r="Y344" s="2"/>
      <c r="Z344" s="2"/>
      <c r="AA344" s="2"/>
      <c r="AB344" s="2"/>
      <c r="AC344" s="6"/>
      <c r="AD344" s="58"/>
      <c r="AE344" s="58"/>
      <c r="AF344" s="58"/>
      <c r="AG344" s="58"/>
      <c r="AH344" s="59">
        <v>11</v>
      </c>
    </row>
    <row r="345" spans="1:34" s="59" customFormat="1" ht="11.45" customHeight="1">
      <c r="A345" s="1"/>
      <c r="B345" s="3"/>
      <c r="C345" s="3"/>
      <c r="M345" s="2"/>
      <c r="N345" s="3"/>
      <c r="O345" s="3"/>
      <c r="P345" s="2"/>
      <c r="Q345" s="2"/>
      <c r="R345" s="2"/>
      <c r="S345" s="2"/>
      <c r="T345" s="3"/>
      <c r="U345" s="2"/>
      <c r="V345" s="2"/>
      <c r="W345" s="5"/>
      <c r="X345" s="2"/>
      <c r="Y345" s="2"/>
      <c r="Z345" s="2"/>
      <c r="AA345" s="2"/>
      <c r="AB345" s="2"/>
      <c r="AC345" s="6"/>
      <c r="AD345" s="58"/>
      <c r="AE345" s="58"/>
      <c r="AF345" s="58"/>
      <c r="AG345" s="58"/>
      <c r="AH345" s="59">
        <v>11</v>
      </c>
    </row>
    <row r="346" spans="1:34" s="59" customFormat="1" ht="11.45" customHeight="1">
      <c r="A346" s="1"/>
      <c r="B346" s="3"/>
      <c r="C346" s="3"/>
      <c r="M346" s="2"/>
      <c r="N346" s="3"/>
      <c r="O346" s="3"/>
      <c r="P346" s="2"/>
      <c r="Q346" s="2"/>
      <c r="R346" s="2"/>
      <c r="S346" s="2"/>
      <c r="T346" s="3"/>
      <c r="U346" s="2"/>
      <c r="V346" s="2"/>
      <c r="W346" s="5"/>
      <c r="X346" s="2"/>
      <c r="Y346" s="2"/>
      <c r="Z346" s="2"/>
      <c r="AA346" s="2"/>
      <c r="AB346" s="2"/>
      <c r="AC346" s="6"/>
      <c r="AD346" s="58"/>
      <c r="AE346" s="58"/>
      <c r="AF346" s="58"/>
      <c r="AG346" s="58"/>
      <c r="AH346" s="59">
        <v>11</v>
      </c>
    </row>
    <row r="347" spans="1:34" s="59" customFormat="1" ht="11.45" customHeight="1">
      <c r="A347" s="1"/>
      <c r="B347" s="3"/>
      <c r="C347" s="3"/>
      <c r="M347" s="2"/>
      <c r="N347" s="3"/>
      <c r="O347" s="3"/>
      <c r="P347" s="2"/>
      <c r="Q347" s="2"/>
      <c r="R347" s="2"/>
      <c r="S347" s="2"/>
      <c r="T347" s="3"/>
      <c r="U347" s="2"/>
      <c r="V347" s="2"/>
      <c r="W347" s="5"/>
      <c r="X347" s="2"/>
      <c r="Y347" s="2"/>
      <c r="Z347" s="2"/>
      <c r="AA347" s="2"/>
      <c r="AB347" s="2"/>
      <c r="AC347" s="6"/>
      <c r="AD347" s="58"/>
      <c r="AE347" s="58"/>
      <c r="AF347" s="58"/>
      <c r="AG347" s="58"/>
      <c r="AH347" s="59">
        <v>11</v>
      </c>
    </row>
    <row r="348" spans="1:34" s="59" customFormat="1" ht="11.45" customHeight="1">
      <c r="A348" s="1"/>
      <c r="B348" s="3"/>
      <c r="C348" s="3"/>
      <c r="M348" s="2"/>
      <c r="N348" s="3"/>
      <c r="O348" s="3"/>
      <c r="P348" s="2"/>
      <c r="Q348" s="2"/>
      <c r="R348" s="2"/>
      <c r="S348" s="2"/>
      <c r="T348" s="3"/>
      <c r="U348" s="2"/>
      <c r="V348" s="2"/>
      <c r="W348" s="5"/>
      <c r="X348" s="2"/>
      <c r="Y348" s="2"/>
      <c r="Z348" s="2"/>
      <c r="AA348" s="2"/>
      <c r="AB348" s="2"/>
      <c r="AC348" s="6"/>
      <c r="AD348" s="58"/>
      <c r="AE348" s="58"/>
      <c r="AF348" s="58"/>
      <c r="AG348" s="58"/>
      <c r="AH348" s="59">
        <v>11</v>
      </c>
    </row>
    <row r="349" spans="1:34" s="59" customFormat="1" ht="11.45" customHeight="1">
      <c r="A349" s="1"/>
      <c r="B349" s="3"/>
      <c r="C349" s="3"/>
      <c r="M349" s="2"/>
      <c r="N349" s="3"/>
      <c r="O349" s="3"/>
      <c r="P349" s="2"/>
      <c r="Q349" s="2"/>
      <c r="R349" s="2"/>
      <c r="S349" s="2"/>
      <c r="T349" s="3"/>
      <c r="U349" s="2"/>
      <c r="V349" s="2"/>
      <c r="W349" s="5"/>
      <c r="X349" s="2"/>
      <c r="Y349" s="2"/>
      <c r="Z349" s="2"/>
      <c r="AA349" s="2"/>
      <c r="AB349" s="2"/>
      <c r="AC349" s="6"/>
      <c r="AD349" s="58"/>
      <c r="AE349" s="58"/>
      <c r="AF349" s="58"/>
      <c r="AG349" s="58"/>
      <c r="AH349" s="59">
        <v>11</v>
      </c>
    </row>
    <row r="350" spans="1:34" s="59" customFormat="1" ht="11.45" customHeight="1">
      <c r="A350" s="1"/>
      <c r="B350" s="3"/>
      <c r="C350" s="3"/>
      <c r="M350" s="2"/>
      <c r="N350" s="3"/>
      <c r="O350" s="3"/>
      <c r="P350" s="2"/>
      <c r="Q350" s="2"/>
      <c r="R350" s="2"/>
      <c r="S350" s="2"/>
      <c r="T350" s="3"/>
      <c r="U350" s="2"/>
      <c r="V350" s="2"/>
      <c r="W350" s="5"/>
      <c r="X350" s="2"/>
      <c r="Y350" s="2"/>
      <c r="Z350" s="2"/>
      <c r="AA350" s="2"/>
      <c r="AB350" s="2"/>
      <c r="AC350" s="6"/>
      <c r="AD350" s="58"/>
      <c r="AE350" s="58"/>
      <c r="AF350" s="58"/>
      <c r="AG350" s="58"/>
      <c r="AH350" s="59">
        <v>11</v>
      </c>
    </row>
    <row r="351" spans="1:34" s="59" customFormat="1" ht="11.45" customHeight="1">
      <c r="A351" s="1"/>
      <c r="B351" s="3"/>
      <c r="C351" s="3"/>
      <c r="M351" s="2"/>
      <c r="N351" s="3"/>
      <c r="O351" s="3"/>
      <c r="P351" s="2"/>
      <c r="Q351" s="2"/>
      <c r="R351" s="2"/>
      <c r="S351" s="2"/>
      <c r="T351" s="3"/>
      <c r="U351" s="2"/>
      <c r="V351" s="2"/>
      <c r="W351" s="5"/>
      <c r="X351" s="2"/>
      <c r="Y351" s="2"/>
      <c r="Z351" s="2"/>
      <c r="AA351" s="2"/>
      <c r="AB351" s="2"/>
      <c r="AC351" s="6"/>
      <c r="AD351" s="58"/>
      <c r="AE351" s="58"/>
      <c r="AF351" s="58"/>
      <c r="AG351" s="58"/>
      <c r="AH351" s="59">
        <v>11</v>
      </c>
    </row>
    <row r="352" spans="1:34" s="59" customFormat="1" ht="11.45" customHeight="1">
      <c r="A352" s="1"/>
      <c r="B352" s="3"/>
      <c r="C352" s="3"/>
      <c r="M352" s="2"/>
      <c r="N352" s="3"/>
      <c r="O352" s="3"/>
      <c r="P352" s="2"/>
      <c r="Q352" s="2"/>
      <c r="R352" s="2"/>
      <c r="S352" s="2"/>
      <c r="T352" s="3"/>
      <c r="U352" s="2"/>
      <c r="V352" s="2"/>
      <c r="W352" s="5"/>
      <c r="X352" s="2"/>
      <c r="Y352" s="2"/>
      <c r="Z352" s="2"/>
      <c r="AA352" s="2"/>
      <c r="AB352" s="2"/>
      <c r="AC352" s="6"/>
      <c r="AD352" s="58"/>
      <c r="AE352" s="58"/>
      <c r="AF352" s="58"/>
      <c r="AG352" s="58"/>
      <c r="AH352" s="59">
        <v>11</v>
      </c>
    </row>
    <row r="353" spans="1:34" s="59" customFormat="1" ht="11.45" customHeight="1">
      <c r="A353" s="1"/>
      <c r="B353" s="3"/>
      <c r="C353" s="3"/>
      <c r="M353" s="2"/>
      <c r="N353" s="3"/>
      <c r="O353" s="3"/>
      <c r="P353" s="2"/>
      <c r="Q353" s="2"/>
      <c r="R353" s="2"/>
      <c r="S353" s="2"/>
      <c r="T353" s="3"/>
      <c r="U353" s="2"/>
      <c r="V353" s="2"/>
      <c r="W353" s="5"/>
      <c r="X353" s="2"/>
      <c r="Y353" s="2"/>
      <c r="Z353" s="2"/>
      <c r="AA353" s="2"/>
      <c r="AB353" s="2"/>
      <c r="AC353" s="6"/>
      <c r="AD353" s="58"/>
      <c r="AE353" s="58"/>
      <c r="AF353" s="58"/>
      <c r="AG353" s="58"/>
      <c r="AH353" s="59">
        <v>11</v>
      </c>
    </row>
    <row r="354" spans="1:34" s="59" customFormat="1" ht="11.45" customHeight="1">
      <c r="A354" s="1"/>
      <c r="B354" s="3"/>
      <c r="C354" s="3"/>
      <c r="M354" s="2"/>
      <c r="N354" s="3"/>
      <c r="O354" s="3"/>
      <c r="P354" s="2"/>
      <c r="Q354" s="2"/>
      <c r="R354" s="2"/>
      <c r="S354" s="2"/>
      <c r="T354" s="3"/>
      <c r="U354" s="2"/>
      <c r="V354" s="2"/>
      <c r="W354" s="5"/>
      <c r="X354" s="2"/>
      <c r="Y354" s="2"/>
      <c r="Z354" s="2"/>
      <c r="AA354" s="2"/>
      <c r="AB354" s="2"/>
      <c r="AC354" s="6"/>
      <c r="AD354" s="58"/>
      <c r="AE354" s="58"/>
      <c r="AF354" s="58"/>
      <c r="AG354" s="58"/>
      <c r="AH354" s="59">
        <v>11</v>
      </c>
    </row>
    <row r="355" spans="1:34" s="59" customFormat="1" ht="11.45" customHeight="1">
      <c r="A355" s="1"/>
      <c r="B355" s="3"/>
      <c r="C355" s="3"/>
      <c r="M355" s="2"/>
      <c r="N355" s="3"/>
      <c r="O355" s="3"/>
      <c r="P355" s="2"/>
      <c r="Q355" s="2"/>
      <c r="R355" s="2"/>
      <c r="S355" s="2"/>
      <c r="T355" s="3"/>
      <c r="U355" s="2"/>
      <c r="V355" s="2"/>
      <c r="W355" s="5"/>
      <c r="X355" s="2"/>
      <c r="Y355" s="2"/>
      <c r="Z355" s="2"/>
      <c r="AA355" s="2"/>
      <c r="AB355" s="2"/>
      <c r="AC355" s="6"/>
      <c r="AD355" s="58"/>
      <c r="AE355" s="58"/>
      <c r="AF355" s="58"/>
      <c r="AG355" s="58"/>
      <c r="AH355" s="59">
        <v>11</v>
      </c>
    </row>
    <row r="356" spans="1:34" s="59" customFormat="1" ht="11.45" customHeight="1">
      <c r="A356" s="1"/>
      <c r="B356" s="3"/>
      <c r="C356" s="3"/>
      <c r="M356" s="2"/>
      <c r="N356" s="3"/>
      <c r="O356" s="3"/>
      <c r="P356" s="2"/>
      <c r="Q356" s="2"/>
      <c r="R356" s="2"/>
      <c r="S356" s="2"/>
      <c r="T356" s="3"/>
      <c r="U356" s="2"/>
      <c r="V356" s="2"/>
      <c r="W356" s="5"/>
      <c r="X356" s="2"/>
      <c r="Y356" s="2"/>
      <c r="Z356" s="2"/>
      <c r="AA356" s="2"/>
      <c r="AB356" s="2"/>
      <c r="AC356" s="6"/>
      <c r="AD356" s="58"/>
      <c r="AE356" s="58"/>
      <c r="AF356" s="58"/>
      <c r="AG356" s="58"/>
      <c r="AH356" s="59">
        <v>11</v>
      </c>
    </row>
    <row r="357" spans="1:34" s="59" customFormat="1" ht="11.45" customHeight="1">
      <c r="A357" s="1"/>
      <c r="B357" s="3"/>
      <c r="C357" s="3"/>
      <c r="M357" s="2"/>
      <c r="N357" s="3"/>
      <c r="O357" s="3"/>
      <c r="P357" s="2"/>
      <c r="Q357" s="2"/>
      <c r="R357" s="2"/>
      <c r="S357" s="2"/>
      <c r="T357" s="3"/>
      <c r="U357" s="2"/>
      <c r="V357" s="2"/>
      <c r="W357" s="5"/>
      <c r="X357" s="2"/>
      <c r="Y357" s="2"/>
      <c r="Z357" s="2"/>
      <c r="AA357" s="2"/>
      <c r="AB357" s="2"/>
      <c r="AC357" s="6"/>
      <c r="AD357" s="58"/>
      <c r="AE357" s="58"/>
      <c r="AF357" s="58"/>
      <c r="AG357" s="58"/>
      <c r="AH357" s="59">
        <v>11</v>
      </c>
    </row>
    <row r="358" spans="1:34" s="59" customFormat="1" ht="11.45" customHeight="1">
      <c r="A358" s="1"/>
      <c r="B358" s="3"/>
      <c r="C358" s="3"/>
      <c r="M358" s="2"/>
      <c r="N358" s="3"/>
      <c r="O358" s="3"/>
      <c r="P358" s="2"/>
      <c r="Q358" s="2"/>
      <c r="R358" s="2"/>
      <c r="S358" s="2"/>
      <c r="T358" s="3"/>
      <c r="U358" s="2"/>
      <c r="V358" s="2"/>
      <c r="W358" s="5"/>
      <c r="X358" s="2"/>
      <c r="Y358" s="2"/>
      <c r="Z358" s="2"/>
      <c r="AA358" s="2"/>
      <c r="AB358" s="2"/>
      <c r="AC358" s="6"/>
      <c r="AD358" s="58"/>
      <c r="AE358" s="58"/>
      <c r="AF358" s="58"/>
      <c r="AG358" s="58"/>
      <c r="AH358" s="59">
        <v>11</v>
      </c>
    </row>
    <row r="359" spans="1:34" s="59" customFormat="1" ht="11.45" customHeight="1">
      <c r="A359" s="1"/>
      <c r="B359" s="3"/>
      <c r="C359" s="3"/>
      <c r="M359" s="2"/>
      <c r="N359" s="3"/>
      <c r="O359" s="3"/>
      <c r="P359" s="2"/>
      <c r="Q359" s="2"/>
      <c r="R359" s="2"/>
      <c r="S359" s="2"/>
      <c r="T359" s="3"/>
      <c r="U359" s="2"/>
      <c r="V359" s="2"/>
      <c r="W359" s="5"/>
      <c r="X359" s="2"/>
      <c r="Y359" s="2"/>
      <c r="Z359" s="2"/>
      <c r="AA359" s="2"/>
      <c r="AB359" s="2"/>
      <c r="AC359" s="6"/>
      <c r="AD359" s="58"/>
      <c r="AE359" s="58"/>
      <c r="AF359" s="58"/>
      <c r="AG359" s="58"/>
      <c r="AH359" s="59">
        <v>11</v>
      </c>
    </row>
    <row r="360" spans="1:34" s="59" customFormat="1" ht="11.45" customHeight="1">
      <c r="A360" s="1"/>
      <c r="B360" s="3"/>
      <c r="C360" s="3"/>
      <c r="M360" s="2"/>
      <c r="N360" s="3"/>
      <c r="O360" s="3"/>
      <c r="P360" s="2"/>
      <c r="Q360" s="2"/>
      <c r="R360" s="2"/>
      <c r="S360" s="2"/>
      <c r="T360" s="3"/>
      <c r="U360" s="2"/>
      <c r="V360" s="2"/>
      <c r="W360" s="5"/>
      <c r="X360" s="2"/>
      <c r="Y360" s="2"/>
      <c r="Z360" s="2"/>
      <c r="AA360" s="2"/>
      <c r="AB360" s="2"/>
      <c r="AC360" s="6"/>
      <c r="AD360" s="58"/>
      <c r="AE360" s="58"/>
      <c r="AF360" s="58"/>
      <c r="AG360" s="58"/>
      <c r="AH360" s="59">
        <v>11</v>
      </c>
    </row>
    <row r="361" spans="1:34" s="59" customFormat="1" ht="11.45" customHeight="1">
      <c r="A361" s="1"/>
      <c r="B361" s="3"/>
      <c r="C361" s="3"/>
      <c r="M361" s="2"/>
      <c r="N361" s="3"/>
      <c r="O361" s="3"/>
      <c r="P361" s="2"/>
      <c r="Q361" s="2"/>
      <c r="R361" s="2"/>
      <c r="S361" s="2"/>
      <c r="T361" s="3"/>
      <c r="U361" s="2"/>
      <c r="V361" s="2"/>
      <c r="W361" s="5"/>
      <c r="X361" s="2"/>
      <c r="Y361" s="2"/>
      <c r="Z361" s="2"/>
      <c r="AA361" s="2"/>
      <c r="AB361" s="2"/>
      <c r="AC361" s="6"/>
      <c r="AD361" s="58"/>
      <c r="AE361" s="58"/>
      <c r="AF361" s="58"/>
      <c r="AG361" s="58"/>
      <c r="AH361" s="59">
        <v>11</v>
      </c>
    </row>
    <row r="362" spans="1:34" s="59" customFormat="1" ht="11.45" customHeight="1">
      <c r="A362" s="1"/>
      <c r="B362" s="3"/>
      <c r="C362" s="3"/>
      <c r="M362" s="2"/>
      <c r="N362" s="3"/>
      <c r="O362" s="3"/>
      <c r="P362" s="2"/>
      <c r="Q362" s="2"/>
      <c r="R362" s="2"/>
      <c r="S362" s="2"/>
      <c r="T362" s="3"/>
      <c r="U362" s="2"/>
      <c r="V362" s="2"/>
      <c r="W362" s="5"/>
      <c r="X362" s="2"/>
      <c r="Y362" s="2"/>
      <c r="Z362" s="2"/>
      <c r="AA362" s="2"/>
      <c r="AB362" s="2"/>
      <c r="AC362" s="6"/>
      <c r="AD362" s="58"/>
      <c r="AE362" s="58"/>
      <c r="AF362" s="58"/>
      <c r="AG362" s="58"/>
      <c r="AH362" s="59">
        <v>11</v>
      </c>
    </row>
    <row r="363" spans="1:34" s="59" customFormat="1" ht="11.45" customHeight="1">
      <c r="A363" s="1"/>
      <c r="B363" s="3"/>
      <c r="C363" s="3"/>
      <c r="M363" s="2"/>
      <c r="N363" s="3"/>
      <c r="O363" s="3"/>
      <c r="P363" s="2"/>
      <c r="Q363" s="2"/>
      <c r="R363" s="2"/>
      <c r="S363" s="2"/>
      <c r="T363" s="3"/>
      <c r="U363" s="2"/>
      <c r="V363" s="2"/>
      <c r="W363" s="5"/>
      <c r="X363" s="2"/>
      <c r="Y363" s="2"/>
      <c r="Z363" s="2"/>
      <c r="AA363" s="2"/>
      <c r="AB363" s="2"/>
      <c r="AC363" s="6"/>
      <c r="AD363" s="58"/>
      <c r="AE363" s="58"/>
      <c r="AF363" s="58"/>
      <c r="AG363" s="58"/>
      <c r="AH363" s="59">
        <v>11</v>
      </c>
    </row>
    <row r="364" spans="1:34" s="59" customFormat="1" ht="11.45" customHeight="1">
      <c r="A364" s="1"/>
      <c r="B364" s="3"/>
      <c r="C364" s="3"/>
      <c r="M364" s="2"/>
      <c r="N364" s="3"/>
      <c r="O364" s="3"/>
      <c r="P364" s="2"/>
      <c r="Q364" s="2"/>
      <c r="R364" s="2"/>
      <c r="S364" s="2"/>
      <c r="T364" s="3"/>
      <c r="U364" s="2"/>
      <c r="V364" s="2"/>
      <c r="W364" s="5"/>
      <c r="X364" s="2"/>
      <c r="Y364" s="2"/>
      <c r="Z364" s="2"/>
      <c r="AA364" s="2"/>
      <c r="AB364" s="2"/>
      <c r="AC364" s="6"/>
      <c r="AD364" s="58"/>
      <c r="AE364" s="58"/>
      <c r="AF364" s="58"/>
      <c r="AG364" s="58"/>
      <c r="AH364" s="59">
        <v>11</v>
      </c>
    </row>
    <row r="365" spans="1:34" s="59" customFormat="1" ht="11.45" customHeight="1">
      <c r="A365" s="1"/>
      <c r="B365" s="3"/>
      <c r="C365" s="3"/>
      <c r="M365" s="2"/>
      <c r="N365" s="3"/>
      <c r="O365" s="3"/>
      <c r="P365" s="2"/>
      <c r="Q365" s="2"/>
      <c r="R365" s="2"/>
      <c r="S365" s="2"/>
      <c r="T365" s="3"/>
      <c r="U365" s="2"/>
      <c r="V365" s="2"/>
      <c r="W365" s="5"/>
      <c r="X365" s="2"/>
      <c r="Y365" s="2"/>
      <c r="Z365" s="2"/>
      <c r="AA365" s="2"/>
      <c r="AB365" s="2"/>
      <c r="AC365" s="6"/>
      <c r="AD365" s="58"/>
      <c r="AE365" s="58"/>
      <c r="AF365" s="58"/>
      <c r="AG365" s="58"/>
      <c r="AH365" s="59">
        <v>11</v>
      </c>
    </row>
    <row r="366" spans="1:34" s="59" customFormat="1" ht="11.45" customHeight="1">
      <c r="A366" s="1"/>
      <c r="B366" s="3"/>
      <c r="C366" s="3"/>
      <c r="M366" s="2"/>
      <c r="N366" s="3"/>
      <c r="O366" s="3"/>
      <c r="P366" s="2"/>
      <c r="Q366" s="2"/>
      <c r="R366" s="2"/>
      <c r="S366" s="2"/>
      <c r="T366" s="3"/>
      <c r="U366" s="2"/>
      <c r="V366" s="2"/>
      <c r="W366" s="5"/>
      <c r="X366" s="2"/>
      <c r="Y366" s="2"/>
      <c r="Z366" s="2"/>
      <c r="AA366" s="2"/>
      <c r="AB366" s="2"/>
      <c r="AC366" s="6"/>
      <c r="AD366" s="58"/>
      <c r="AE366" s="58"/>
      <c r="AF366" s="58"/>
      <c r="AG366" s="58"/>
      <c r="AH366" s="59">
        <v>11</v>
      </c>
    </row>
    <row r="367" spans="1:34" s="59" customFormat="1" ht="11.45" customHeight="1">
      <c r="A367" s="1"/>
      <c r="B367" s="3"/>
      <c r="C367" s="3"/>
      <c r="M367" s="2"/>
      <c r="N367" s="3"/>
      <c r="O367" s="3"/>
      <c r="P367" s="2"/>
      <c r="Q367" s="2"/>
      <c r="R367" s="2"/>
      <c r="S367" s="2"/>
      <c r="T367" s="3"/>
      <c r="U367" s="2"/>
      <c r="V367" s="2"/>
      <c r="W367" s="5"/>
      <c r="X367" s="2"/>
      <c r="Y367" s="2"/>
      <c r="Z367" s="2"/>
      <c r="AA367" s="2"/>
      <c r="AB367" s="2"/>
      <c r="AC367" s="6"/>
      <c r="AD367" s="58"/>
      <c r="AE367" s="58"/>
      <c r="AF367" s="58"/>
      <c r="AG367" s="58"/>
      <c r="AH367" s="59">
        <v>11</v>
      </c>
    </row>
    <row r="368" spans="1:34" s="59" customFormat="1" ht="11.45" customHeight="1">
      <c r="A368" s="1"/>
      <c r="B368" s="3"/>
      <c r="C368" s="3"/>
      <c r="M368" s="2"/>
      <c r="N368" s="3"/>
      <c r="O368" s="3"/>
      <c r="P368" s="2"/>
      <c r="Q368" s="2"/>
      <c r="R368" s="2"/>
      <c r="S368" s="2"/>
      <c r="T368" s="3"/>
      <c r="U368" s="2"/>
      <c r="V368" s="2"/>
      <c r="W368" s="5"/>
      <c r="X368" s="2"/>
      <c r="Y368" s="2"/>
      <c r="Z368" s="2"/>
      <c r="AA368" s="2"/>
      <c r="AB368" s="2"/>
      <c r="AC368" s="6"/>
      <c r="AD368" s="58"/>
      <c r="AE368" s="58"/>
      <c r="AF368" s="58"/>
      <c r="AG368" s="58"/>
      <c r="AH368" s="59">
        <v>11</v>
      </c>
    </row>
    <row r="369" spans="1:34" s="59" customFormat="1" ht="11.45" customHeight="1">
      <c r="A369" s="1"/>
      <c r="B369" s="3"/>
      <c r="C369" s="3"/>
      <c r="M369" s="2"/>
      <c r="N369" s="3"/>
      <c r="O369" s="3"/>
      <c r="P369" s="2"/>
      <c r="Q369" s="2"/>
      <c r="R369" s="2"/>
      <c r="S369" s="2"/>
      <c r="T369" s="3"/>
      <c r="U369" s="2"/>
      <c r="V369" s="2"/>
      <c r="W369" s="5"/>
      <c r="X369" s="2"/>
      <c r="Y369" s="2"/>
      <c r="Z369" s="2"/>
      <c r="AA369" s="2"/>
      <c r="AB369" s="2"/>
      <c r="AC369" s="6"/>
      <c r="AD369" s="58"/>
      <c r="AE369" s="58"/>
      <c r="AF369" s="58"/>
      <c r="AG369" s="58"/>
      <c r="AH369" s="59">
        <v>11</v>
      </c>
    </row>
    <row r="370" spans="1:34" s="59" customFormat="1" ht="11.45" customHeight="1">
      <c r="A370" s="1"/>
      <c r="B370" s="3"/>
      <c r="C370" s="3"/>
      <c r="M370" s="2"/>
      <c r="N370" s="3"/>
      <c r="O370" s="3"/>
      <c r="P370" s="2"/>
      <c r="Q370" s="2"/>
      <c r="R370" s="2"/>
      <c r="S370" s="2"/>
      <c r="T370" s="3"/>
      <c r="U370" s="2"/>
      <c r="V370" s="2"/>
      <c r="W370" s="5"/>
      <c r="X370" s="2"/>
      <c r="Y370" s="2"/>
      <c r="Z370" s="2"/>
      <c r="AA370" s="2"/>
      <c r="AB370" s="2"/>
      <c r="AC370" s="6"/>
      <c r="AD370" s="58"/>
      <c r="AE370" s="58"/>
      <c r="AF370" s="58"/>
      <c r="AG370" s="58"/>
      <c r="AH370" s="59">
        <v>11</v>
      </c>
    </row>
    <row r="371" spans="1:34" ht="11.45" customHeight="1">
      <c r="AH371" s="4">
        <v>11</v>
      </c>
    </row>
    <row r="372" spans="1:34" ht="11.45" customHeight="1">
      <c r="AH372" s="4">
        <v>11</v>
      </c>
    </row>
    <row r="373" spans="1:34" ht="11.45" customHeight="1">
      <c r="AH373" s="4">
        <v>11</v>
      </c>
    </row>
    <row r="374" spans="1:34" ht="11.45" customHeight="1">
      <c r="A374" s="122"/>
      <c r="B374" s="4"/>
      <c r="M374" s="4"/>
      <c r="P374" s="4"/>
      <c r="Q374" s="4"/>
      <c r="R374" s="4"/>
      <c r="S374" s="4"/>
      <c r="U374" s="4"/>
      <c r="V374" s="4"/>
      <c r="W374" s="4"/>
      <c r="X374" s="4"/>
      <c r="Y374" s="4"/>
      <c r="Z374" s="4"/>
      <c r="AA374" s="4"/>
      <c r="AB374" s="4"/>
      <c r="AC374" s="4"/>
      <c r="AD374" s="4"/>
      <c r="AE374" s="4"/>
      <c r="AF374" s="4"/>
      <c r="AG374" s="4"/>
      <c r="AH374" s="4">
        <v>11</v>
      </c>
    </row>
    <row r="375" spans="1:34" ht="11.45" customHeight="1">
      <c r="A375" s="122"/>
      <c r="B375" s="4"/>
      <c r="M375" s="4"/>
      <c r="P375" s="4"/>
      <c r="Q375" s="4"/>
      <c r="R375" s="4"/>
      <c r="S375" s="4"/>
      <c r="U375" s="4"/>
      <c r="V375" s="4"/>
      <c r="W375" s="4"/>
      <c r="X375" s="4"/>
      <c r="Y375" s="4"/>
      <c r="Z375" s="4"/>
      <c r="AA375" s="4"/>
      <c r="AB375" s="4"/>
      <c r="AC375" s="4"/>
      <c r="AD375" s="4"/>
      <c r="AE375" s="4"/>
      <c r="AF375" s="4"/>
      <c r="AG375" s="4"/>
      <c r="AH375" s="4">
        <v>11</v>
      </c>
    </row>
    <row r="376" spans="1:34" ht="11.45" customHeight="1">
      <c r="A376" s="122"/>
      <c r="B376" s="4"/>
      <c r="M376" s="4"/>
      <c r="P376" s="4"/>
      <c r="Q376" s="4"/>
      <c r="R376" s="4"/>
      <c r="S376" s="4"/>
      <c r="U376" s="4"/>
      <c r="V376" s="4"/>
      <c r="W376" s="4"/>
      <c r="X376" s="4"/>
      <c r="Y376" s="4"/>
      <c r="Z376" s="4"/>
      <c r="AA376" s="4"/>
      <c r="AB376" s="4"/>
      <c r="AC376" s="4"/>
      <c r="AD376" s="4"/>
      <c r="AE376" s="4"/>
      <c r="AF376" s="4"/>
      <c r="AG376" s="4"/>
      <c r="AH376" s="4">
        <v>11</v>
      </c>
    </row>
    <row r="377" spans="1:34" ht="11.45" customHeight="1">
      <c r="A377" s="122"/>
      <c r="B377" s="4"/>
      <c r="M377" s="4"/>
      <c r="P377" s="4"/>
      <c r="Q377" s="4"/>
      <c r="R377" s="4"/>
      <c r="S377" s="4"/>
      <c r="U377" s="4"/>
      <c r="V377" s="4"/>
      <c r="W377" s="4"/>
      <c r="X377" s="4"/>
      <c r="Y377" s="4"/>
      <c r="Z377" s="4"/>
      <c r="AA377" s="4"/>
      <c r="AB377" s="4"/>
      <c r="AC377" s="4"/>
      <c r="AD377" s="4"/>
      <c r="AE377" s="4"/>
      <c r="AF377" s="4"/>
      <c r="AG377" s="4"/>
      <c r="AH377" s="4">
        <v>11</v>
      </c>
    </row>
    <row r="378" spans="1:34" ht="11.45" customHeight="1">
      <c r="A378" s="122"/>
      <c r="B378" s="4"/>
      <c r="M378" s="4"/>
      <c r="P378" s="4"/>
      <c r="Q378" s="4"/>
      <c r="R378" s="4"/>
      <c r="S378" s="4"/>
      <c r="U378" s="4"/>
      <c r="V378" s="4"/>
      <c r="W378" s="4"/>
      <c r="X378" s="4"/>
      <c r="Y378" s="4"/>
      <c r="Z378" s="4"/>
      <c r="AA378" s="4"/>
      <c r="AB378" s="4"/>
      <c r="AC378" s="4"/>
      <c r="AD378" s="4"/>
      <c r="AE378" s="4"/>
      <c r="AF378" s="4"/>
      <c r="AG378" s="4"/>
      <c r="AH378" s="4">
        <v>11</v>
      </c>
    </row>
    <row r="379" spans="1:34" ht="11.45" customHeight="1">
      <c r="A379" s="122"/>
      <c r="B379" s="4"/>
      <c r="M379" s="4"/>
      <c r="P379" s="4"/>
      <c r="Q379" s="4"/>
      <c r="R379" s="4"/>
      <c r="S379" s="4"/>
      <c r="U379" s="4"/>
      <c r="V379" s="4"/>
      <c r="W379" s="4"/>
      <c r="X379" s="4"/>
      <c r="Y379" s="4"/>
      <c r="Z379" s="4"/>
      <c r="AA379" s="4"/>
      <c r="AB379" s="4"/>
      <c r="AC379" s="4"/>
      <c r="AD379" s="4"/>
      <c r="AE379" s="4"/>
      <c r="AF379" s="4"/>
      <c r="AG379" s="4"/>
      <c r="AH379" s="4">
        <v>11</v>
      </c>
    </row>
    <row r="380" spans="1:34" ht="11.45" customHeight="1">
      <c r="A380" s="122"/>
      <c r="B380" s="4"/>
      <c r="M380" s="4"/>
      <c r="P380" s="4"/>
      <c r="Q380" s="4"/>
      <c r="R380" s="4"/>
      <c r="S380" s="4"/>
      <c r="U380" s="4"/>
      <c r="V380" s="4"/>
      <c r="W380" s="4"/>
      <c r="X380" s="4"/>
      <c r="Y380" s="4"/>
      <c r="Z380" s="4"/>
      <c r="AA380" s="4"/>
      <c r="AB380" s="4"/>
      <c r="AC380" s="4"/>
      <c r="AD380" s="4"/>
      <c r="AE380" s="4"/>
      <c r="AF380" s="4"/>
      <c r="AG380" s="4"/>
      <c r="AH380" s="4">
        <v>11</v>
      </c>
    </row>
    <row r="381" spans="1:34" ht="11.45" customHeight="1">
      <c r="A381" s="122"/>
      <c r="B381" s="4"/>
      <c r="M381" s="4"/>
      <c r="P381" s="4"/>
      <c r="Q381" s="4"/>
      <c r="R381" s="4"/>
      <c r="S381" s="4"/>
      <c r="U381" s="4"/>
      <c r="V381" s="4"/>
      <c r="W381" s="4"/>
      <c r="X381" s="4"/>
      <c r="Y381" s="4"/>
      <c r="Z381" s="4"/>
      <c r="AA381" s="4"/>
      <c r="AB381" s="4"/>
      <c r="AC381" s="4"/>
      <c r="AD381" s="4"/>
      <c r="AE381" s="4"/>
      <c r="AF381" s="4"/>
      <c r="AG381" s="4"/>
      <c r="AH381" s="4">
        <v>11</v>
      </c>
    </row>
    <row r="382" spans="1:34" ht="11.45" customHeight="1">
      <c r="A382" s="122"/>
      <c r="B382" s="4"/>
      <c r="M382" s="4"/>
      <c r="P382" s="4"/>
      <c r="Q382" s="4"/>
      <c r="R382" s="4"/>
      <c r="S382" s="4"/>
      <c r="U382" s="4"/>
      <c r="V382" s="4"/>
      <c r="W382" s="4"/>
      <c r="X382" s="4"/>
      <c r="Y382" s="4"/>
      <c r="Z382" s="4"/>
      <c r="AA382" s="4"/>
      <c r="AB382" s="4"/>
      <c r="AC382" s="4"/>
      <c r="AD382" s="4"/>
      <c r="AE382" s="4"/>
      <c r="AF382" s="4"/>
      <c r="AG382" s="4"/>
      <c r="AH382" s="4">
        <v>11</v>
      </c>
    </row>
    <row r="383" spans="1:34" ht="11.45" customHeight="1">
      <c r="A383" s="122"/>
      <c r="B383" s="4"/>
      <c r="M383" s="4"/>
      <c r="P383" s="4"/>
      <c r="Q383" s="4"/>
      <c r="R383" s="4"/>
      <c r="S383" s="4"/>
      <c r="U383" s="4"/>
      <c r="V383" s="4"/>
      <c r="W383" s="4"/>
      <c r="X383" s="4"/>
      <c r="Y383" s="4"/>
      <c r="Z383" s="4"/>
      <c r="AA383" s="4"/>
      <c r="AB383" s="4"/>
      <c r="AC383" s="4"/>
      <c r="AD383" s="4"/>
      <c r="AE383" s="4"/>
      <c r="AF383" s="4"/>
      <c r="AG383" s="4"/>
      <c r="AH383" s="4">
        <v>11</v>
      </c>
    </row>
    <row r="384" spans="1:34" ht="11.45" customHeight="1">
      <c r="A384" s="122"/>
      <c r="B384" s="4"/>
      <c r="M384" s="4"/>
      <c r="P384" s="4"/>
      <c r="Q384" s="4"/>
      <c r="R384" s="4"/>
      <c r="S384" s="4"/>
      <c r="U384" s="4"/>
      <c r="V384" s="4"/>
      <c r="W384" s="4"/>
      <c r="X384" s="4"/>
      <c r="Y384" s="4"/>
      <c r="Z384" s="4"/>
      <c r="AA384" s="4"/>
      <c r="AB384" s="4"/>
      <c r="AC384" s="4"/>
      <c r="AD384" s="4"/>
      <c r="AE384" s="4"/>
      <c r="AF384" s="4"/>
      <c r="AG384" s="4"/>
      <c r="AH384" s="4">
        <v>11</v>
      </c>
    </row>
    <row r="385" spans="1:34" ht="11.25" hidden="1" customHeight="1">
      <c r="A385" s="1" t="s">
        <v>199</v>
      </c>
      <c r="B385" s="2">
        <v>0</v>
      </c>
      <c r="C385" s="3">
        <v>0</v>
      </c>
      <c r="D385" s="4">
        <v>3</v>
      </c>
      <c r="E385" s="4">
        <v>7</v>
      </c>
      <c r="F385" s="4">
        <v>54</v>
      </c>
      <c r="G385" s="4">
        <v>10</v>
      </c>
      <c r="H385" s="4">
        <v>0</v>
      </c>
      <c r="I385" s="4">
        <v>40</v>
      </c>
      <c r="J385" s="4">
        <v>0</v>
      </c>
      <c r="K385" s="4">
        <v>0</v>
      </c>
      <c r="L385" s="4">
        <v>102</v>
      </c>
      <c r="M385" s="2">
        <v>9</v>
      </c>
      <c r="N385" s="3">
        <v>5</v>
      </c>
      <c r="O385" s="3">
        <v>3</v>
      </c>
      <c r="P385" s="2">
        <v>3</v>
      </c>
      <c r="Q385" s="2">
        <v>3</v>
      </c>
      <c r="R385" s="2">
        <v>3</v>
      </c>
      <c r="S385" s="2">
        <v>3</v>
      </c>
      <c r="T385" s="3">
        <v>10</v>
      </c>
      <c r="U385" s="2">
        <v>34</v>
      </c>
      <c r="V385" s="2">
        <v>9</v>
      </c>
      <c r="W385" s="5">
        <v>8</v>
      </c>
      <c r="X385" s="2">
        <v>8</v>
      </c>
      <c r="Y385" s="2">
        <v>8</v>
      </c>
      <c r="Z385" s="2">
        <v>8</v>
      </c>
      <c r="AA385" s="2">
        <v>8</v>
      </c>
      <c r="AB385" s="2">
        <v>8</v>
      </c>
      <c r="AC385" s="6">
        <v>8</v>
      </c>
      <c r="AD385" s="6">
        <v>8</v>
      </c>
      <c r="AE385" s="6">
        <v>8</v>
      </c>
      <c r="AF385" s="6">
        <v>8</v>
      </c>
      <c r="AG385" s="6">
        <v>8</v>
      </c>
      <c r="AH385" s="4">
        <v>11</v>
      </c>
    </row>
  </sheetData>
  <mergeCells count="20">
    <mergeCell ref="A96:A104"/>
    <mergeCell ref="A105:A109"/>
    <mergeCell ref="A110:A112"/>
    <mergeCell ref="A113:A149"/>
    <mergeCell ref="A153:A157"/>
    <mergeCell ref="A158:A212"/>
    <mergeCell ref="A33:A52"/>
    <mergeCell ref="B34:B39"/>
    <mergeCell ref="B40:B45"/>
    <mergeCell ref="B46:B51"/>
    <mergeCell ref="A53:A55"/>
    <mergeCell ref="A79:A80"/>
    <mergeCell ref="B2:B7"/>
    <mergeCell ref="E21:I21"/>
    <mergeCell ref="E22:I22"/>
    <mergeCell ref="F25:G25"/>
    <mergeCell ref="L25:L29"/>
    <mergeCell ref="F26:G26"/>
    <mergeCell ref="F27:G27"/>
    <mergeCell ref="E28:G28"/>
  </mergeCells>
  <dataValidations count="12">
    <dataValidation type="list" allowBlank="1" showInputMessage="1" showErrorMessage="1" errorTitle="Ошибка" error="Выберите значение из списка" prompt="Выберите значение из списка" sqref="H7:K7 H45:K45 H51:K51" xr:uid="{71C0F078-8705-4EB2-906E-186A1D56FC56}">
      <formula1>kind_of_purchase_method</formula1>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F12 F10 H82:K82" xr:uid="{D2671AB2-E729-468B-B3CB-70BB8F9FDF7A}">
      <formula1>900</formula1>
    </dataValidation>
    <dataValidation type="textLength" operator="lessThanOrEqual" allowBlank="1" showInputMessage="1" showErrorMessage="1" errorTitle="Ошибка" error="Допускается ввод не более 900 символов!" sqref="G4 H34:K34 H39:K39 G42 G48" xr:uid="{8FB71932-B9FA-49E7-B6CC-8DB969622DC6}">
      <formula1>900</formula1>
    </dataValidation>
    <dataValidation type="decimal" allowBlank="1" showErrorMessage="1" errorTitle="Ошибка" error="Допускается ввод только неотрицательных чисел!" sqref="H79:K79 H81:K81 H105:K108 H209:K209 H30:K30 H32:K33 H35:K38 H52:K77 H96:K100 H17:K17 H9:K13 H15:K15 H110:K157 H88:K88 H102:K103 H4:K6 H42:K44 H48:K50 H83:K84 H160:K182 H186:K206" xr:uid="{3751346A-7A95-4594-BEDC-7DC86C7CB139}">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источник тепловой энергии" sqref="A1:XFD1" xr:uid="{3FB392A7-61E3-489D-9673-2446919C760C}">
      <formula1>900</formula1>
    </dataValidation>
    <dataValidation type="list" allowBlank="1" showInputMessage="1" showErrorMessage="1" errorTitle="Ошибка" error="Выберите значение из списка" prompt="Выберите значение из списка" sqref="F2 F40 F46" xr:uid="{9165A54E-967B-4A68-B41E-41FFEE9E6412}">
      <formula1>kind_of_fuels</formula1>
    </dataValidation>
    <dataValidation type="list" allowBlank="1" showInputMessage="1" showErrorMessage="1" errorTitle="Ошибка" error="Выберите значение из списка" prompt="Выберите значение из списка" sqref="G107" xr:uid="{382C4FD9-863E-4885-9406-B497CA035541}">
      <formula1>kind_of_volume_te_unit</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H210:K212 H95:K95" xr:uid="{C5689729-7B1E-4125-86BC-C1C6C232623C}">
      <formula1>900</formula1>
    </dataValidation>
    <dataValidation type="decimal" allowBlank="1" showErrorMessage="1" errorTitle="Ошибка" error="Допускается ввод только действительных чисел!" sqref="H86:K87" xr:uid="{04C70692-2AFA-48CE-BD5B-5CD9F0C5336D}">
      <formula1>-9.99999999999999E+23</formula1>
      <formula2>9.99999999999999E+23</formula2>
    </dataValidation>
    <dataValidation type="decimal" allowBlank="1" showErrorMessage="1" errorTitle="Ошибка" error="Допускается ввод только действительных чисел!" sqref="H184:K184 H158:K158 H208:K208 H89:K94" xr:uid="{89BDF064-27F1-4371-A215-D6B0B64BB588}">
      <formula1>-9.99999999999999E+37</formula1>
      <formula2>9.99999999999999E+37</formula2>
    </dataValidation>
    <dataValidation type="decimal" allowBlank="1" showErrorMessage="1" errorTitle="Ошибка" error="Введите значение от 0 до 100%" sqref="H104:K104 H109:K109" xr:uid="{0E9231D5-77B6-4749-ADE1-D1EB39C18568}">
      <formula1>0</formula1>
      <formula2>100</formula2>
    </dataValidation>
    <dataValidation allowBlank="1" showInputMessage="1" showErrorMessage="1" prompt="Для выбора выполните двойной щелчок левой клавиши мыши по соответствующей ячейке." sqref="H80:K80 H78:K78" xr:uid="{FC647DAF-1F2B-43C4-A1B5-3CDDBD4929EA}"/>
  </dataValidations>
  <hyperlinks>
    <hyperlink ref="I95" r:id="rId1" xr:uid="{94485DC0-B38B-4FE9-8F96-1A58C49F5DFD}"/>
    <hyperlink ref="J95" r:id="rId2" xr:uid="{F0529B14-53DF-4FBD-B424-5559C77CCC87}"/>
    <hyperlink ref="I210" r:id="rId3" xr:uid="{9A8E5FBD-54F0-4DB7-BC3D-E4255547BC04}"/>
    <hyperlink ref="J210" r:id="rId4" xr:uid="{427F9A72-AE5F-41EE-AF97-7CA918FA00C2}"/>
    <hyperlink ref="I211" r:id="rId5" xr:uid="{B0D9410B-4D38-4062-A32E-0624B9B9D02F}"/>
    <hyperlink ref="J211" r:id="rId6" xr:uid="{D2F96264-E673-4A47-9CCB-AEDD1B0B7EFC}"/>
    <hyperlink ref="I212" r:id="rId7" xr:uid="{E32F933B-BC0E-4399-839D-B5A6F04CD050}"/>
    <hyperlink ref="J212" r:id="rId8" xr:uid="{4656C7B1-D804-4EAD-810A-24EF0C5E403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B_FHD_FLAG_INDEX_1</vt:lpstr>
      <vt:lpstr>B_FHD_FLAG_INDEX_2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 С. Труевцева</dc:creator>
  <cp:lastModifiedBy>Анна С. Труевцева</cp:lastModifiedBy>
  <dcterms:created xsi:type="dcterms:W3CDTF">2015-06-05T18:19:34Z</dcterms:created>
  <dcterms:modified xsi:type="dcterms:W3CDTF">2024-04-27T06:37:23Z</dcterms:modified>
</cp:coreProperties>
</file>